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23812\Documents\Guides\Excel\Sankey\"/>
    </mc:Choice>
  </mc:AlternateContent>
  <xr:revisionPtr revIDLastSave="0" documentId="13_ncr:1_{151CCE32-1653-44BF-9CBC-170E226C00F0}" xr6:coauthVersionLast="41" xr6:coauthVersionMax="41" xr10:uidLastSave="{00000000-0000-0000-0000-000000000000}"/>
  <bookViews>
    <workbookView xWindow="-108" yWindow="-108" windowWidth="23256" windowHeight="12576" tabRatio="601" xr2:uid="{D2D239DC-DE9E-4EB9-A5EF-61157147620A}"/>
  </bookViews>
  <sheets>
    <sheet name="Template" sheetId="2" r:id="rId1"/>
    <sheet name="Example 1" sheetId="3" r:id="rId2"/>
    <sheet name="Example 2" sheetId="4" r:id="rId3"/>
  </sheets>
  <definedNames>
    <definedName name="rad">0.1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2" l="1"/>
  <c r="P15" i="2"/>
  <c r="L15" i="2"/>
  <c r="H15" i="2"/>
  <c r="D15" i="2"/>
  <c r="U105" i="4"/>
  <c r="Q105" i="4"/>
  <c r="M105" i="4"/>
  <c r="I105" i="4"/>
  <c r="E105" i="4"/>
  <c r="U102" i="4"/>
  <c r="Q102" i="4"/>
  <c r="M102" i="4"/>
  <c r="I102" i="4"/>
  <c r="E102" i="4"/>
  <c r="U99" i="4"/>
  <c r="Q99" i="4"/>
  <c r="Q97" i="4" s="1"/>
  <c r="Q100" i="4" s="1"/>
  <c r="Q45" i="4" s="1"/>
  <c r="M99" i="4"/>
  <c r="I99" i="4"/>
  <c r="E99" i="4"/>
  <c r="U98" i="4"/>
  <c r="Q98" i="4"/>
  <c r="M98" i="4"/>
  <c r="I98" i="4"/>
  <c r="E98" i="4"/>
  <c r="U97" i="4"/>
  <c r="U100" i="4" s="1"/>
  <c r="U45" i="4" s="1"/>
  <c r="U95" i="4"/>
  <c r="Q95" i="4"/>
  <c r="Q93" i="4" s="1"/>
  <c r="Q96" i="4" s="1"/>
  <c r="Q68" i="4" s="1"/>
  <c r="M95" i="4"/>
  <c r="I95" i="4"/>
  <c r="E95" i="4"/>
  <c r="U94" i="4"/>
  <c r="Q94" i="4"/>
  <c r="M94" i="4"/>
  <c r="I94" i="4"/>
  <c r="E94" i="4"/>
  <c r="U93" i="4"/>
  <c r="U96" i="4" s="1"/>
  <c r="U68" i="4" s="1"/>
  <c r="I93" i="4"/>
  <c r="I96" i="4" s="1"/>
  <c r="I68" i="4" s="1"/>
  <c r="E91" i="4"/>
  <c r="U90" i="4"/>
  <c r="Q90" i="4"/>
  <c r="Q89" i="4" s="1"/>
  <c r="Q92" i="4" s="1"/>
  <c r="Q14" i="4" s="1"/>
  <c r="M90" i="4"/>
  <c r="I90" i="4"/>
  <c r="E90" i="4"/>
  <c r="E92" i="4" s="1"/>
  <c r="E14" i="4" s="1"/>
  <c r="U89" i="4"/>
  <c r="U92" i="4" s="1"/>
  <c r="U14" i="4" s="1"/>
  <c r="U87" i="4"/>
  <c r="U86" i="4" s="1"/>
  <c r="U88" i="4" s="1"/>
  <c r="U15" i="4" s="1"/>
  <c r="Q87" i="4"/>
  <c r="Q86" i="4" s="1"/>
  <c r="Q88" i="4" s="1"/>
  <c r="Q15" i="4" s="1"/>
  <c r="M87" i="4"/>
  <c r="I87" i="4"/>
  <c r="I86" i="4" s="1"/>
  <c r="I88" i="4" s="1"/>
  <c r="I15" i="4" s="1"/>
  <c r="E87" i="4"/>
  <c r="Q84" i="4"/>
  <c r="I84" i="4"/>
  <c r="E84" i="4"/>
  <c r="U83" i="4"/>
  <c r="U84" i="4" s="1"/>
  <c r="Q83" i="4"/>
  <c r="M83" i="4"/>
  <c r="I83" i="4"/>
  <c r="E83" i="4"/>
  <c r="D63" i="4"/>
  <c r="D62" i="4"/>
  <c r="D61" i="4"/>
  <c r="D33" i="4"/>
  <c r="C33" i="4"/>
  <c r="D32" i="4"/>
  <c r="C32" i="4"/>
  <c r="D31" i="4"/>
  <c r="C22" i="4"/>
  <c r="D21" i="4"/>
  <c r="D20" i="4"/>
  <c r="C20" i="4"/>
  <c r="C30" i="4" s="1"/>
  <c r="C28" i="4" s="1"/>
  <c r="C29" i="4" s="1"/>
  <c r="C19" i="4"/>
  <c r="C31" i="4" s="1"/>
  <c r="D18" i="4"/>
  <c r="C18" i="4"/>
  <c r="D14" i="4"/>
  <c r="C14" i="4"/>
  <c r="Y9" i="4"/>
  <c r="C25" i="4" s="1"/>
  <c r="E9" i="4"/>
  <c r="G9" i="4" s="1"/>
  <c r="A9" i="4"/>
  <c r="E8" i="4"/>
  <c r="G8" i="4" s="1"/>
  <c r="A8" i="4"/>
  <c r="D8" i="4" s="1"/>
  <c r="P38" i="4" s="1"/>
  <c r="H7" i="4"/>
  <c r="L64" i="4" s="1"/>
  <c r="E7" i="4"/>
  <c r="G7" i="4" s="1"/>
  <c r="A7" i="4"/>
  <c r="D7" i="4" s="1"/>
  <c r="L34" i="4" s="1"/>
  <c r="I6" i="4"/>
  <c r="E6" i="4"/>
  <c r="H6" i="4" s="1"/>
  <c r="A6" i="4"/>
  <c r="C6" i="4" s="1"/>
  <c r="G41" i="4" s="1"/>
  <c r="H5" i="4"/>
  <c r="G5" i="4"/>
  <c r="C59" i="4" s="1"/>
  <c r="E5" i="4"/>
  <c r="A5" i="4"/>
  <c r="D5" i="4" s="1"/>
  <c r="C8" i="4" l="1"/>
  <c r="O35" i="4" s="1"/>
  <c r="O64" i="4"/>
  <c r="O58" i="4"/>
  <c r="H8" i="4"/>
  <c r="P60" i="4" s="1"/>
  <c r="C7" i="4"/>
  <c r="K39" i="4" s="1"/>
  <c r="G6" i="4"/>
  <c r="G60" i="4" s="1"/>
  <c r="P34" i="4"/>
  <c r="G40" i="4"/>
  <c r="P36" i="4"/>
  <c r="G39" i="4"/>
  <c r="O60" i="4"/>
  <c r="D42" i="4"/>
  <c r="D38" i="4"/>
  <c r="D34" i="4"/>
  <c r="D41" i="4"/>
  <c r="D40" i="4"/>
  <c r="D39" i="4"/>
  <c r="D43" i="4"/>
  <c r="D35" i="4"/>
  <c r="D36" i="4"/>
  <c r="D37" i="4"/>
  <c r="C16" i="4"/>
  <c r="C15" i="4" s="1"/>
  <c r="S66" i="4"/>
  <c r="S64" i="4"/>
  <c r="S60" i="4"/>
  <c r="S59" i="4"/>
  <c r="S58" i="4"/>
  <c r="S57" i="4"/>
  <c r="S63" i="4"/>
  <c r="S61" i="4"/>
  <c r="S65" i="4"/>
  <c r="S62" i="4"/>
  <c r="K36" i="4"/>
  <c r="K34" i="4"/>
  <c r="K40" i="4"/>
  <c r="D64" i="4"/>
  <c r="D60" i="4"/>
  <c r="D65" i="4"/>
  <c r="D59" i="4"/>
  <c r="D57" i="4"/>
  <c r="D66" i="4"/>
  <c r="D58" i="4"/>
  <c r="G63" i="4"/>
  <c r="G59" i="4"/>
  <c r="G66" i="4"/>
  <c r="G57" i="4"/>
  <c r="L40" i="4"/>
  <c r="L36" i="4"/>
  <c r="L39" i="4"/>
  <c r="L38" i="4"/>
  <c r="L37" i="4"/>
  <c r="P37" i="4"/>
  <c r="L41" i="4"/>
  <c r="L43" i="4"/>
  <c r="C58" i="4"/>
  <c r="O40" i="4"/>
  <c r="O36" i="4"/>
  <c r="O39" i="4"/>
  <c r="O38" i="4"/>
  <c r="O37" i="4"/>
  <c r="O43" i="4"/>
  <c r="O41" i="4"/>
  <c r="O42" i="4"/>
  <c r="H63" i="4"/>
  <c r="H59" i="4"/>
  <c r="H64" i="4"/>
  <c r="H66" i="4"/>
  <c r="H58" i="4"/>
  <c r="H57" i="4"/>
  <c r="H62" i="4"/>
  <c r="H61" i="4"/>
  <c r="H60" i="4"/>
  <c r="H65" i="4"/>
  <c r="K64" i="4"/>
  <c r="K66" i="4"/>
  <c r="K62" i="4"/>
  <c r="K58" i="4"/>
  <c r="K61" i="4"/>
  <c r="K60" i="4"/>
  <c r="K59" i="4"/>
  <c r="O63" i="4"/>
  <c r="O65" i="4"/>
  <c r="O61" i="4"/>
  <c r="O57" i="4"/>
  <c r="O62" i="4"/>
  <c r="H9" i="4"/>
  <c r="O34" i="4"/>
  <c r="P58" i="4"/>
  <c r="K65" i="4"/>
  <c r="D30" i="4"/>
  <c r="D28" i="4" s="1"/>
  <c r="D22" i="4"/>
  <c r="F5" i="4" s="1"/>
  <c r="P65" i="4"/>
  <c r="P61" i="4"/>
  <c r="P57" i="4"/>
  <c r="P62" i="4"/>
  <c r="P64" i="4"/>
  <c r="P63" i="4"/>
  <c r="G42" i="4"/>
  <c r="G38" i="4"/>
  <c r="G34" i="4"/>
  <c r="G37" i="4"/>
  <c r="G35" i="4"/>
  <c r="G36" i="4"/>
  <c r="L42" i="4"/>
  <c r="C57" i="4"/>
  <c r="G61" i="4"/>
  <c r="K63" i="4"/>
  <c r="Q85" i="4"/>
  <c r="C66" i="4"/>
  <c r="C64" i="4"/>
  <c r="C60" i="4"/>
  <c r="C63" i="4"/>
  <c r="C62" i="4"/>
  <c r="C61" i="4"/>
  <c r="C65" i="4"/>
  <c r="D9" i="4"/>
  <c r="C9" i="4"/>
  <c r="K57" i="4"/>
  <c r="O59" i="4"/>
  <c r="O66" i="4"/>
  <c r="G17" i="4"/>
  <c r="L66" i="4"/>
  <c r="L62" i="4"/>
  <c r="L58" i="4"/>
  <c r="L65" i="4"/>
  <c r="L61" i="4"/>
  <c r="L60" i="4"/>
  <c r="L59" i="4"/>
  <c r="L63" i="4"/>
  <c r="C5" i="4"/>
  <c r="E103" i="4"/>
  <c r="AA6" i="4"/>
  <c r="D6" i="4"/>
  <c r="P43" i="4"/>
  <c r="P39" i="4"/>
  <c r="P35" i="4"/>
  <c r="P42" i="4"/>
  <c r="P41" i="4"/>
  <c r="P40" i="4"/>
  <c r="C21" i="4"/>
  <c r="L35" i="4"/>
  <c r="G43" i="4"/>
  <c r="L57" i="4"/>
  <c r="P59" i="4"/>
  <c r="G64" i="4"/>
  <c r="P66" i="4"/>
  <c r="M97" i="4"/>
  <c r="M100" i="4" s="1"/>
  <c r="M45" i="4" s="1"/>
  <c r="M86" i="4"/>
  <c r="M88" i="4" s="1"/>
  <c r="M15" i="4" s="1"/>
  <c r="I97" i="4"/>
  <c r="I100" i="4" s="1"/>
  <c r="I45" i="4" s="1"/>
  <c r="I89" i="4"/>
  <c r="I92" i="4" s="1"/>
  <c r="I14" i="4" s="1"/>
  <c r="E85" i="4"/>
  <c r="M89" i="4"/>
  <c r="M92" i="4" s="1"/>
  <c r="M14" i="4" s="1"/>
  <c r="M84" i="4"/>
  <c r="M85" i="4" s="1"/>
  <c r="M93" i="4"/>
  <c r="M96" i="4" s="1"/>
  <c r="M68" i="4" s="1"/>
  <c r="I85" i="4"/>
  <c r="E97" i="4"/>
  <c r="E100" i="4" s="1"/>
  <c r="E45" i="4" s="1"/>
  <c r="E86" i="4"/>
  <c r="E88" i="4" s="1"/>
  <c r="E15" i="4" s="1"/>
  <c r="E93" i="4"/>
  <c r="E96" i="4" s="1"/>
  <c r="E68" i="4" s="1"/>
  <c r="U105" i="3"/>
  <c r="Q105" i="3"/>
  <c r="M105" i="3"/>
  <c r="I105" i="3"/>
  <c r="E105" i="3"/>
  <c r="U102" i="3"/>
  <c r="Q102" i="3"/>
  <c r="M102" i="3"/>
  <c r="I102" i="3"/>
  <c r="E102" i="3"/>
  <c r="U99" i="3"/>
  <c r="U97" i="3" s="1"/>
  <c r="U100" i="3" s="1"/>
  <c r="U45" i="3" s="1"/>
  <c r="Q99" i="3"/>
  <c r="M99" i="3"/>
  <c r="I99" i="3"/>
  <c r="E99" i="3"/>
  <c r="U98" i="3"/>
  <c r="Q98" i="3"/>
  <c r="M98" i="3"/>
  <c r="I98" i="3"/>
  <c r="E98" i="3"/>
  <c r="U95" i="3"/>
  <c r="Q95" i="3"/>
  <c r="M95" i="3"/>
  <c r="I95" i="3"/>
  <c r="E95" i="3"/>
  <c r="E93" i="3" s="1"/>
  <c r="U94" i="3"/>
  <c r="Q94" i="3"/>
  <c r="M94" i="3"/>
  <c r="I94" i="3"/>
  <c r="E94" i="3"/>
  <c r="E91" i="3"/>
  <c r="U90" i="3"/>
  <c r="U89" i="3" s="1"/>
  <c r="U92" i="3" s="1"/>
  <c r="U14" i="3" s="1"/>
  <c r="Q90" i="3"/>
  <c r="M90" i="3"/>
  <c r="M89" i="3" s="1"/>
  <c r="M92" i="3" s="1"/>
  <c r="M14" i="3" s="1"/>
  <c r="I90" i="3"/>
  <c r="E90" i="3"/>
  <c r="U87" i="3"/>
  <c r="Q87" i="3"/>
  <c r="M87" i="3"/>
  <c r="I87" i="3"/>
  <c r="E87" i="3"/>
  <c r="E86" i="3" s="1"/>
  <c r="E88" i="3" s="1"/>
  <c r="E15" i="3" s="1"/>
  <c r="U86" i="3"/>
  <c r="U88" i="3" s="1"/>
  <c r="E85" i="3"/>
  <c r="E84" i="3"/>
  <c r="U83" i="3"/>
  <c r="U84" i="3" s="1"/>
  <c r="Q83" i="3"/>
  <c r="Q84" i="3" s="1"/>
  <c r="M83" i="3"/>
  <c r="M84" i="3" s="1"/>
  <c r="I83" i="3"/>
  <c r="I97" i="3" s="1"/>
  <c r="I100" i="3" s="1"/>
  <c r="I45" i="3" s="1"/>
  <c r="E83" i="3"/>
  <c r="D33" i="3"/>
  <c r="C33" i="3"/>
  <c r="D32" i="3"/>
  <c r="C32" i="3"/>
  <c r="D31" i="3"/>
  <c r="C30" i="3"/>
  <c r="C28" i="3" s="1"/>
  <c r="C29" i="3" s="1"/>
  <c r="C22" i="3"/>
  <c r="C21" i="3"/>
  <c r="D20" i="3"/>
  <c r="D21" i="3" s="1"/>
  <c r="C20" i="3"/>
  <c r="C19" i="3"/>
  <c r="C31" i="3" s="1"/>
  <c r="D18" i="3"/>
  <c r="C18" i="3"/>
  <c r="U15" i="3"/>
  <c r="D14" i="3"/>
  <c r="C14" i="3"/>
  <c r="E9" i="3"/>
  <c r="H9" i="3" s="1"/>
  <c r="A9" i="3"/>
  <c r="D9" i="3" s="1"/>
  <c r="Y9" i="3"/>
  <c r="C25" i="3" s="1"/>
  <c r="G8" i="3"/>
  <c r="O65" i="3" s="1"/>
  <c r="E8" i="3"/>
  <c r="H8" i="3" s="1"/>
  <c r="A8" i="3"/>
  <c r="D8" i="3" s="1"/>
  <c r="E7" i="3"/>
  <c r="H7" i="3" s="1"/>
  <c r="L65" i="3" s="1"/>
  <c r="D7" i="3"/>
  <c r="L40" i="3" s="1"/>
  <c r="A7" i="3"/>
  <c r="C7" i="3" s="1"/>
  <c r="E6" i="3"/>
  <c r="A6" i="3"/>
  <c r="C6" i="3" s="1"/>
  <c r="E5" i="3"/>
  <c r="H5" i="3" s="1"/>
  <c r="D63" i="3" s="1"/>
  <c r="A5" i="3"/>
  <c r="C5" i="3" s="1"/>
  <c r="K35" i="4" l="1"/>
  <c r="K42" i="4"/>
  <c r="K37" i="4"/>
  <c r="K43" i="4"/>
  <c r="K41" i="4"/>
  <c r="K38" i="4"/>
  <c r="G58" i="4"/>
  <c r="G62" i="4"/>
  <c r="G65" i="4"/>
  <c r="D79" i="4"/>
  <c r="D75" i="4"/>
  <c r="D71" i="4"/>
  <c r="D77" i="4"/>
  <c r="D73" i="4"/>
  <c r="D78" i="4"/>
  <c r="D74" i="4"/>
  <c r="D76" i="4"/>
  <c r="D72" i="4"/>
  <c r="D70" i="4"/>
  <c r="D69" i="4" s="1"/>
  <c r="L67" i="4"/>
  <c r="O44" i="4"/>
  <c r="G33" i="4"/>
  <c r="G18" i="4"/>
  <c r="G20" i="4"/>
  <c r="G14" i="4"/>
  <c r="L44" i="4"/>
  <c r="D44" i="4"/>
  <c r="D68" i="4"/>
  <c r="D67" i="4"/>
  <c r="Q101" i="4"/>
  <c r="D25" i="4"/>
  <c r="C23" i="4" s="1"/>
  <c r="D23" i="4"/>
  <c r="K67" i="4"/>
  <c r="H67" i="4"/>
  <c r="S68" i="4"/>
  <c r="S67" i="4"/>
  <c r="O67" i="4"/>
  <c r="D29" i="4"/>
  <c r="B5" i="4"/>
  <c r="D27" i="4"/>
  <c r="G67" i="4"/>
  <c r="P67" i="4"/>
  <c r="G44" i="4"/>
  <c r="P44" i="4"/>
  <c r="H41" i="4"/>
  <c r="H37" i="4"/>
  <c r="H43" i="4"/>
  <c r="H42" i="4"/>
  <c r="H36" i="4"/>
  <c r="H35" i="4"/>
  <c r="H34" i="4"/>
  <c r="H40" i="4"/>
  <c r="H38" i="4"/>
  <c r="H39" i="4"/>
  <c r="I91" i="4"/>
  <c r="AA9" i="4"/>
  <c r="G25" i="4" s="1"/>
  <c r="S43" i="4"/>
  <c r="S39" i="4"/>
  <c r="S35" i="4"/>
  <c r="S42" i="4"/>
  <c r="S41" i="4"/>
  <c r="S40" i="4"/>
  <c r="S38" i="4"/>
  <c r="S36" i="4"/>
  <c r="S34" i="4"/>
  <c r="S37" i="4"/>
  <c r="K44" i="4"/>
  <c r="C43" i="4"/>
  <c r="C39" i="4"/>
  <c r="C35" i="4"/>
  <c r="C34" i="4"/>
  <c r="C41" i="4"/>
  <c r="C37" i="4"/>
  <c r="C38" i="4"/>
  <c r="C42" i="4"/>
  <c r="C40" i="4"/>
  <c r="C36" i="4"/>
  <c r="I7" i="4"/>
  <c r="U85" i="4"/>
  <c r="E101" i="4" s="1"/>
  <c r="E104" i="4" s="1"/>
  <c r="E16" i="4" s="1"/>
  <c r="T42" i="4"/>
  <c r="T38" i="4"/>
  <c r="T34" i="4"/>
  <c r="T43" i="4"/>
  <c r="T40" i="4"/>
  <c r="T36" i="4"/>
  <c r="T37" i="4"/>
  <c r="T41" i="4"/>
  <c r="T39" i="4"/>
  <c r="T35" i="4"/>
  <c r="C68" i="4"/>
  <c r="C67" i="4"/>
  <c r="T64" i="4"/>
  <c r="T60" i="4"/>
  <c r="T66" i="4"/>
  <c r="T61" i="4"/>
  <c r="T63" i="4"/>
  <c r="T58" i="4"/>
  <c r="T65" i="4"/>
  <c r="T62" i="4"/>
  <c r="T59" i="4"/>
  <c r="T57" i="4"/>
  <c r="E92" i="3"/>
  <c r="E14" i="3" s="1"/>
  <c r="G7" i="3"/>
  <c r="K66" i="3" s="1"/>
  <c r="K68" i="3" s="1"/>
  <c r="D5" i="3"/>
  <c r="D34" i="3" s="1"/>
  <c r="L36" i="3"/>
  <c r="I86" i="3"/>
  <c r="I88" i="3" s="1"/>
  <c r="I15" i="3" s="1"/>
  <c r="G5" i="3"/>
  <c r="C63" i="3" s="1"/>
  <c r="E96" i="3"/>
  <c r="E68" i="3" s="1"/>
  <c r="I84" i="3"/>
  <c r="I93" i="3"/>
  <c r="I96" i="3" s="1"/>
  <c r="I68" i="3" s="1"/>
  <c r="I89" i="3"/>
  <c r="I92" i="3" s="1"/>
  <c r="I14" i="3" s="1"/>
  <c r="AA6" i="3"/>
  <c r="I91" i="3" s="1"/>
  <c r="T66" i="3"/>
  <c r="T62" i="3"/>
  <c r="T58" i="3"/>
  <c r="T65" i="3"/>
  <c r="T61" i="3"/>
  <c r="T57" i="3"/>
  <c r="T64" i="3"/>
  <c r="T60" i="3"/>
  <c r="T63" i="3"/>
  <c r="T59" i="3"/>
  <c r="G40" i="3"/>
  <c r="G36" i="3"/>
  <c r="G43" i="3"/>
  <c r="G39" i="3"/>
  <c r="G35" i="3"/>
  <c r="G42" i="3"/>
  <c r="G38" i="3"/>
  <c r="G34" i="3"/>
  <c r="G41" i="3"/>
  <c r="G37" i="3"/>
  <c r="P42" i="3"/>
  <c r="P38" i="3"/>
  <c r="P34" i="3"/>
  <c r="P41" i="3"/>
  <c r="P37" i="3"/>
  <c r="P40" i="3"/>
  <c r="P36" i="3"/>
  <c r="P35" i="3"/>
  <c r="P43" i="3"/>
  <c r="P39" i="3"/>
  <c r="P63" i="3"/>
  <c r="P59" i="3"/>
  <c r="P66" i="3"/>
  <c r="P62" i="3"/>
  <c r="P58" i="3"/>
  <c r="P65" i="3"/>
  <c r="P61" i="3"/>
  <c r="P57" i="3"/>
  <c r="P64" i="3"/>
  <c r="P60" i="3"/>
  <c r="C41" i="3"/>
  <c r="C37" i="3"/>
  <c r="C40" i="3"/>
  <c r="C36" i="3"/>
  <c r="C43" i="3"/>
  <c r="C39" i="3"/>
  <c r="C35" i="3"/>
  <c r="C42" i="3"/>
  <c r="C38" i="3"/>
  <c r="C34" i="3"/>
  <c r="K43" i="3"/>
  <c r="K39" i="3"/>
  <c r="K35" i="3"/>
  <c r="K42" i="3"/>
  <c r="K38" i="3"/>
  <c r="K34" i="3"/>
  <c r="K41" i="3"/>
  <c r="K37" i="3"/>
  <c r="K36" i="3"/>
  <c r="K40" i="3"/>
  <c r="T41" i="3"/>
  <c r="T37" i="3"/>
  <c r="T40" i="3"/>
  <c r="T36" i="3"/>
  <c r="T43" i="3"/>
  <c r="T39" i="3"/>
  <c r="T35" i="3"/>
  <c r="T42" i="3"/>
  <c r="T38" i="3"/>
  <c r="T34" i="3"/>
  <c r="D59" i="3"/>
  <c r="Q86" i="3"/>
  <c r="Q88" i="3" s="1"/>
  <c r="Q15" i="3" s="1"/>
  <c r="E103" i="3"/>
  <c r="C9" i="3"/>
  <c r="D6" i="3"/>
  <c r="D30" i="3"/>
  <c r="D28" i="3" s="1"/>
  <c r="M93" i="3"/>
  <c r="M96" i="3" s="1"/>
  <c r="M68" i="3" s="1"/>
  <c r="L64" i="3"/>
  <c r="L60" i="3"/>
  <c r="L63" i="3"/>
  <c r="L59" i="3"/>
  <c r="L66" i="3"/>
  <c r="L62" i="3"/>
  <c r="L58" i="3"/>
  <c r="L43" i="3"/>
  <c r="L39" i="3"/>
  <c r="L35" i="3"/>
  <c r="L42" i="3"/>
  <c r="L38" i="3"/>
  <c r="L34" i="3"/>
  <c r="L41" i="3"/>
  <c r="L37" i="3"/>
  <c r="Q93" i="3"/>
  <c r="Q96" i="3" s="1"/>
  <c r="Q68" i="3" s="1"/>
  <c r="O64" i="3"/>
  <c r="O60" i="3"/>
  <c r="O63" i="3"/>
  <c r="O59" i="3"/>
  <c r="O66" i="3"/>
  <c r="O62" i="3"/>
  <c r="O58" i="3"/>
  <c r="D41" i="3"/>
  <c r="D37" i="3"/>
  <c r="D40" i="3"/>
  <c r="D36" i="3"/>
  <c r="D43" i="3"/>
  <c r="D39" i="3"/>
  <c r="D35" i="3"/>
  <c r="C8" i="3"/>
  <c r="D38" i="3"/>
  <c r="L57" i="3"/>
  <c r="M86" i="3"/>
  <c r="M88" i="3" s="1"/>
  <c r="M15" i="3" s="1"/>
  <c r="Q89" i="3"/>
  <c r="Q92" i="3" s="1"/>
  <c r="Q14" i="3" s="1"/>
  <c r="G9" i="3"/>
  <c r="D42" i="3"/>
  <c r="O57" i="3"/>
  <c r="K60" i="3"/>
  <c r="C16" i="3"/>
  <c r="C15" i="3" s="1"/>
  <c r="D22" i="3"/>
  <c r="F5" i="3" s="1"/>
  <c r="L61" i="3"/>
  <c r="M97" i="3"/>
  <c r="M100" i="3" s="1"/>
  <c r="M45" i="3" s="1"/>
  <c r="D66" i="3"/>
  <c r="D62" i="3"/>
  <c r="D58" i="3"/>
  <c r="D65" i="3"/>
  <c r="D61" i="3"/>
  <c r="D57" i="3"/>
  <c r="D64" i="3"/>
  <c r="D60" i="3"/>
  <c r="O61" i="3"/>
  <c r="Q97" i="3"/>
  <c r="Q100" i="3" s="1"/>
  <c r="Q45" i="3" s="1"/>
  <c r="U93" i="3"/>
  <c r="U96" i="3" s="1"/>
  <c r="U68" i="3" s="1"/>
  <c r="E97" i="3"/>
  <c r="E100" i="3" s="1"/>
  <c r="E45" i="3" s="1"/>
  <c r="E94" i="2"/>
  <c r="I94" i="2"/>
  <c r="M94" i="2"/>
  <c r="Q94" i="2"/>
  <c r="U94" i="2"/>
  <c r="E102" i="2"/>
  <c r="I102" i="2"/>
  <c r="M102" i="2"/>
  <c r="Q102" i="2"/>
  <c r="U102" i="2"/>
  <c r="K59" i="3" l="1"/>
  <c r="K63" i="3"/>
  <c r="K58" i="3"/>
  <c r="K64" i="3"/>
  <c r="K57" i="3"/>
  <c r="K61" i="3"/>
  <c r="K67" i="3"/>
  <c r="K62" i="3"/>
  <c r="K65" i="3"/>
  <c r="G16" i="4"/>
  <c r="G15" i="4" s="1"/>
  <c r="K17" i="4"/>
  <c r="C24" i="4"/>
  <c r="G19" i="4"/>
  <c r="G22" i="4"/>
  <c r="G21" i="4"/>
  <c r="C44" i="4"/>
  <c r="M101" i="4"/>
  <c r="M104" i="4" s="1"/>
  <c r="M16" i="4" s="1"/>
  <c r="U101" i="4"/>
  <c r="D26" i="4"/>
  <c r="H31" i="4"/>
  <c r="H30" i="4" s="1"/>
  <c r="G30" i="4"/>
  <c r="G32" i="4"/>
  <c r="T68" i="4"/>
  <c r="T67" i="4"/>
  <c r="D56" i="4"/>
  <c r="D52" i="4"/>
  <c r="D48" i="4"/>
  <c r="D55" i="4"/>
  <c r="D54" i="4"/>
  <c r="D53" i="4"/>
  <c r="D51" i="4"/>
  <c r="D49" i="4"/>
  <c r="D50" i="4"/>
  <c r="D47" i="4"/>
  <c r="I101" i="4"/>
  <c r="I104" i="4" s="1"/>
  <c r="I16" i="4" s="1"/>
  <c r="S45" i="4"/>
  <c r="S44" i="4"/>
  <c r="I103" i="4"/>
  <c r="AC6" i="4"/>
  <c r="H19" i="4"/>
  <c r="H20" i="4" s="1"/>
  <c r="D24" i="4"/>
  <c r="T44" i="4"/>
  <c r="T45" i="4"/>
  <c r="I8" i="4"/>
  <c r="I9" i="4" s="1"/>
  <c r="H44" i="4"/>
  <c r="H17" i="4"/>
  <c r="D16" i="4"/>
  <c r="C27" i="4"/>
  <c r="C61" i="3"/>
  <c r="C66" i="3"/>
  <c r="C67" i="3" s="1"/>
  <c r="C57" i="3"/>
  <c r="C65" i="3"/>
  <c r="AA9" i="3"/>
  <c r="I103" i="3" s="1"/>
  <c r="C58" i="3"/>
  <c r="C62" i="3"/>
  <c r="C59" i="3"/>
  <c r="C64" i="3"/>
  <c r="C60" i="3"/>
  <c r="I6" i="3"/>
  <c r="I85" i="3"/>
  <c r="G17" i="3"/>
  <c r="Q85" i="3"/>
  <c r="M85" i="3"/>
  <c r="U85" i="3"/>
  <c r="D76" i="3"/>
  <c r="D72" i="3"/>
  <c r="D79" i="3"/>
  <c r="D75" i="3"/>
  <c r="D71" i="3"/>
  <c r="D78" i="3"/>
  <c r="D74" i="3"/>
  <c r="D70" i="3"/>
  <c r="D69" i="3" s="1"/>
  <c r="D77" i="3"/>
  <c r="D73" i="3"/>
  <c r="D44" i="3"/>
  <c r="L67" i="3"/>
  <c r="L68" i="3"/>
  <c r="D29" i="3"/>
  <c r="D27" i="3"/>
  <c r="B5" i="3"/>
  <c r="T44" i="3"/>
  <c r="T45" i="3"/>
  <c r="P44" i="3"/>
  <c r="P45" i="3"/>
  <c r="G44" i="3"/>
  <c r="G45" i="3"/>
  <c r="K45" i="3"/>
  <c r="K44" i="3"/>
  <c r="O67" i="3"/>
  <c r="O68" i="3"/>
  <c r="D67" i="3"/>
  <c r="S63" i="3"/>
  <c r="S59" i="3"/>
  <c r="S66" i="3"/>
  <c r="S62" i="3"/>
  <c r="S58" i="3"/>
  <c r="S65" i="3"/>
  <c r="S61" i="3"/>
  <c r="S57" i="3"/>
  <c r="S64" i="3"/>
  <c r="S60" i="3"/>
  <c r="P67" i="3"/>
  <c r="P68" i="3"/>
  <c r="H40" i="3"/>
  <c r="H36" i="3"/>
  <c r="H43" i="3"/>
  <c r="H39" i="3"/>
  <c r="H35" i="3"/>
  <c r="H42" i="3"/>
  <c r="H38" i="3"/>
  <c r="H34" i="3"/>
  <c r="H41" i="3"/>
  <c r="H37" i="3"/>
  <c r="O42" i="3"/>
  <c r="O38" i="3"/>
  <c r="O34" i="3"/>
  <c r="O41" i="3"/>
  <c r="O37" i="3"/>
  <c r="O40" i="3"/>
  <c r="O36" i="3"/>
  <c r="O39" i="3"/>
  <c r="O35" i="3"/>
  <c r="O43" i="3"/>
  <c r="L45" i="3"/>
  <c r="L44" i="3"/>
  <c r="S41" i="3"/>
  <c r="S37" i="3"/>
  <c r="S40" i="3"/>
  <c r="S36" i="3"/>
  <c r="S43" i="3"/>
  <c r="S39" i="3"/>
  <c r="S35" i="3"/>
  <c r="S42" i="3"/>
  <c r="S38" i="3"/>
  <c r="S34" i="3"/>
  <c r="C44" i="3"/>
  <c r="T68" i="3"/>
  <c r="T67" i="3"/>
  <c r="D25" i="3"/>
  <c r="D23" i="3"/>
  <c r="U87" i="2"/>
  <c r="Q87" i="2"/>
  <c r="M87" i="2"/>
  <c r="I87" i="2"/>
  <c r="E87" i="2"/>
  <c r="D46" i="4" l="1"/>
  <c r="D45" i="4"/>
  <c r="J5" i="4"/>
  <c r="G29" i="4"/>
  <c r="G28" i="4"/>
  <c r="C26" i="4"/>
  <c r="G31" i="4"/>
  <c r="H29" i="4"/>
  <c r="H28" i="4"/>
  <c r="H33" i="4"/>
  <c r="H32" i="4" s="1"/>
  <c r="H14" i="4"/>
  <c r="H18" i="4"/>
  <c r="K33" i="4"/>
  <c r="K20" i="4"/>
  <c r="K18" i="4"/>
  <c r="K14" i="4"/>
  <c r="M91" i="4"/>
  <c r="AC9" i="4"/>
  <c r="K25" i="4" s="1"/>
  <c r="H21" i="4"/>
  <c r="H22" i="4"/>
  <c r="C23" i="3"/>
  <c r="C27" i="3"/>
  <c r="D68" i="3"/>
  <c r="AC6" i="3"/>
  <c r="M91" i="3" s="1"/>
  <c r="E101" i="3"/>
  <c r="E104" i="3" s="1"/>
  <c r="E16" i="3" s="1"/>
  <c r="M101" i="3"/>
  <c r="M104" i="3" s="1"/>
  <c r="M16" i="3" s="1"/>
  <c r="G33" i="3"/>
  <c r="G18" i="3"/>
  <c r="G25" i="3"/>
  <c r="G14" i="3"/>
  <c r="G20" i="3"/>
  <c r="G6" i="3" s="1"/>
  <c r="U101" i="3"/>
  <c r="U104" i="3" s="1"/>
  <c r="U16" i="3" s="1"/>
  <c r="I101" i="3"/>
  <c r="I104" i="3" s="1"/>
  <c r="I16" i="3" s="1"/>
  <c r="Q101" i="3"/>
  <c r="I7" i="3"/>
  <c r="I8" i="3" s="1"/>
  <c r="I9" i="3" s="1"/>
  <c r="S44" i="3"/>
  <c r="S45" i="3"/>
  <c r="H44" i="3"/>
  <c r="H45" i="3"/>
  <c r="D24" i="3"/>
  <c r="H19" i="3"/>
  <c r="H20" i="3" s="1"/>
  <c r="H6" i="3" s="1"/>
  <c r="D54" i="3"/>
  <c r="D50" i="3"/>
  <c r="D53" i="3"/>
  <c r="D49" i="3"/>
  <c r="D56" i="3"/>
  <c r="D52" i="3"/>
  <c r="D48" i="3"/>
  <c r="D55" i="3"/>
  <c r="D51" i="3"/>
  <c r="D47" i="3"/>
  <c r="H17" i="3"/>
  <c r="D16" i="3"/>
  <c r="S67" i="3"/>
  <c r="S68" i="3"/>
  <c r="H31" i="3"/>
  <c r="H30" i="3" s="1"/>
  <c r="D26" i="3"/>
  <c r="O45" i="3"/>
  <c r="O44" i="3"/>
  <c r="D14" i="2"/>
  <c r="C14" i="2"/>
  <c r="U90" i="2"/>
  <c r="Q90" i="2"/>
  <c r="M90" i="2"/>
  <c r="I90" i="2"/>
  <c r="K16" i="4" l="1"/>
  <c r="K15" i="4" s="1"/>
  <c r="O17" i="4"/>
  <c r="B6" i="4"/>
  <c r="H27" i="4"/>
  <c r="H25" i="4"/>
  <c r="G23" i="4" s="1"/>
  <c r="H23" i="4"/>
  <c r="K21" i="4"/>
  <c r="K22" i="4"/>
  <c r="F6" i="4"/>
  <c r="K32" i="4"/>
  <c r="K30" i="4"/>
  <c r="M103" i="4"/>
  <c r="AE6" i="4"/>
  <c r="AC9" i="3"/>
  <c r="M103" i="3" s="1"/>
  <c r="D46" i="3"/>
  <c r="D45" i="3"/>
  <c r="G65" i="3"/>
  <c r="G61" i="3"/>
  <c r="G57" i="3"/>
  <c r="G58" i="3"/>
  <c r="G64" i="3"/>
  <c r="G60" i="3"/>
  <c r="G66" i="3"/>
  <c r="G67" i="3" s="1"/>
  <c r="G63" i="3"/>
  <c r="G62" i="3"/>
  <c r="G59" i="3"/>
  <c r="H58" i="3"/>
  <c r="H65" i="3"/>
  <c r="H66" i="3"/>
  <c r="H67" i="3" s="1"/>
  <c r="H61" i="3"/>
  <c r="H62" i="3"/>
  <c r="H57" i="3"/>
  <c r="H64" i="3"/>
  <c r="H60" i="3"/>
  <c r="H63" i="3"/>
  <c r="H59" i="3"/>
  <c r="G32" i="3"/>
  <c r="G30" i="3"/>
  <c r="G22" i="3"/>
  <c r="G21" i="3"/>
  <c r="K17" i="3"/>
  <c r="G16" i="3"/>
  <c r="G15" i="3" s="1"/>
  <c r="J5" i="3"/>
  <c r="C24" i="3"/>
  <c r="G19" i="3"/>
  <c r="H22" i="3"/>
  <c r="F6" i="3" s="1"/>
  <c r="H21" i="3"/>
  <c r="G31" i="3"/>
  <c r="C26" i="3"/>
  <c r="H14" i="3"/>
  <c r="H18" i="3"/>
  <c r="H33" i="3"/>
  <c r="H32" i="3" s="1"/>
  <c r="H28" i="3"/>
  <c r="H29" i="3"/>
  <c r="E90" i="2"/>
  <c r="Q91" i="4" l="1"/>
  <c r="AE9" i="4"/>
  <c r="O25" i="4" s="1"/>
  <c r="H24" i="4"/>
  <c r="L19" i="4"/>
  <c r="L20" i="4" s="1"/>
  <c r="L17" i="4"/>
  <c r="H16" i="4"/>
  <c r="G27" i="4"/>
  <c r="K29" i="4"/>
  <c r="K28" i="4"/>
  <c r="H55" i="4"/>
  <c r="H51" i="4"/>
  <c r="H47" i="4"/>
  <c r="H56" i="4"/>
  <c r="H53" i="4"/>
  <c r="H50" i="4"/>
  <c r="H48" i="4"/>
  <c r="H54" i="4"/>
  <c r="H52" i="4"/>
  <c r="H49" i="4"/>
  <c r="H78" i="4"/>
  <c r="H74" i="4"/>
  <c r="H70" i="4"/>
  <c r="H76" i="4"/>
  <c r="H72" i="4"/>
  <c r="H79" i="4"/>
  <c r="H75" i="4"/>
  <c r="H73" i="4"/>
  <c r="H77" i="4"/>
  <c r="H71" i="4"/>
  <c r="H26" i="4"/>
  <c r="L31" i="4"/>
  <c r="L30" i="4" s="1"/>
  <c r="O20" i="4"/>
  <c r="O14" i="4"/>
  <c r="O33" i="4"/>
  <c r="O18" i="4"/>
  <c r="G24" i="4"/>
  <c r="K19" i="4"/>
  <c r="AE6" i="3"/>
  <c r="Q91" i="3" s="1"/>
  <c r="G28" i="3"/>
  <c r="G29" i="3"/>
  <c r="K20" i="3"/>
  <c r="K33" i="3"/>
  <c r="K14" i="3"/>
  <c r="K18" i="3"/>
  <c r="K25" i="3"/>
  <c r="H27" i="3"/>
  <c r="B6" i="3"/>
  <c r="H79" i="3"/>
  <c r="H75" i="3"/>
  <c r="H71" i="3"/>
  <c r="H78" i="3"/>
  <c r="H74" i="3"/>
  <c r="H70" i="3"/>
  <c r="H77" i="3"/>
  <c r="H73" i="3"/>
  <c r="H76" i="3"/>
  <c r="H72" i="3"/>
  <c r="H23" i="3"/>
  <c r="H25" i="3"/>
  <c r="G27" i="3" s="1"/>
  <c r="U98" i="2"/>
  <c r="Q98" i="2"/>
  <c r="M98" i="2"/>
  <c r="I98" i="2"/>
  <c r="E98" i="2"/>
  <c r="H69" i="4" l="1"/>
  <c r="H68" i="4"/>
  <c r="H46" i="4"/>
  <c r="H45" i="4"/>
  <c r="O32" i="4"/>
  <c r="O30" i="4"/>
  <c r="G26" i="4"/>
  <c r="K31" i="4"/>
  <c r="L18" i="4"/>
  <c r="L33" i="4"/>
  <c r="L32" i="4" s="1"/>
  <c r="L14" i="4"/>
  <c r="O16" i="4"/>
  <c r="O15" i="4" s="1"/>
  <c r="S17" i="4"/>
  <c r="O22" i="4"/>
  <c r="O21" i="4"/>
  <c r="L22" i="4"/>
  <c r="L21" i="4"/>
  <c r="L28" i="4"/>
  <c r="L29" i="4"/>
  <c r="Q103" i="4"/>
  <c r="Q104" i="4" s="1"/>
  <c r="Q16" i="4" s="1"/>
  <c r="AG6" i="4"/>
  <c r="G23" i="3"/>
  <c r="AE9" i="3"/>
  <c r="Q103" i="3" s="1"/>
  <c r="Q104" i="3" s="1"/>
  <c r="Q16" i="3" s="1"/>
  <c r="H69" i="3"/>
  <c r="H68" i="3"/>
  <c r="K22" i="3"/>
  <c r="K21" i="3"/>
  <c r="O17" i="3"/>
  <c r="K16" i="3"/>
  <c r="K15" i="3" s="1"/>
  <c r="K30" i="3"/>
  <c r="K32" i="3"/>
  <c r="H24" i="3"/>
  <c r="L19" i="3"/>
  <c r="L20" i="3" s="1"/>
  <c r="H16" i="3"/>
  <c r="L17" i="3"/>
  <c r="H53" i="3"/>
  <c r="H49" i="3"/>
  <c r="H56" i="3"/>
  <c r="H52" i="3"/>
  <c r="H48" i="3"/>
  <c r="H55" i="3"/>
  <c r="H51" i="3"/>
  <c r="H47" i="3"/>
  <c r="H46" i="3" s="1"/>
  <c r="H54" i="3"/>
  <c r="H50" i="3"/>
  <c r="L31" i="3"/>
  <c r="L30" i="3" s="1"/>
  <c r="H26" i="3"/>
  <c r="U105" i="2"/>
  <c r="Q105" i="2"/>
  <c r="M105" i="2"/>
  <c r="I105" i="2"/>
  <c r="E105" i="2"/>
  <c r="U99" i="2"/>
  <c r="Q99" i="2"/>
  <c r="M99" i="2"/>
  <c r="I99" i="2"/>
  <c r="E99" i="2"/>
  <c r="U95" i="2"/>
  <c r="Q95" i="2"/>
  <c r="M95" i="2"/>
  <c r="I95" i="2"/>
  <c r="E95" i="2"/>
  <c r="E91" i="2"/>
  <c r="L23" i="4" l="1"/>
  <c r="L25" i="4"/>
  <c r="K23" i="4" s="1"/>
  <c r="F7" i="4"/>
  <c r="S18" i="4"/>
  <c r="S14" i="4"/>
  <c r="S20" i="4"/>
  <c r="S33" i="4"/>
  <c r="U91" i="4"/>
  <c r="AG9" i="4"/>
  <c r="U103" i="4" s="1"/>
  <c r="U104" i="4" s="1"/>
  <c r="U16" i="4" s="1"/>
  <c r="B7" i="4"/>
  <c r="L27" i="4"/>
  <c r="O28" i="4"/>
  <c r="O29" i="4"/>
  <c r="AG6" i="3"/>
  <c r="AG9" i="3" s="1"/>
  <c r="U103" i="3" s="1"/>
  <c r="O33" i="3"/>
  <c r="O20" i="3"/>
  <c r="O18" i="3"/>
  <c r="O14" i="3"/>
  <c r="K29" i="3"/>
  <c r="K28" i="3"/>
  <c r="O25" i="3"/>
  <c r="L22" i="3"/>
  <c r="L21" i="3"/>
  <c r="L29" i="3"/>
  <c r="L28" i="3"/>
  <c r="G26" i="3"/>
  <c r="K31" i="3"/>
  <c r="G24" i="3"/>
  <c r="K19" i="3"/>
  <c r="L33" i="3"/>
  <c r="L32" i="3" s="1"/>
  <c r="L14" i="3"/>
  <c r="L18" i="3"/>
  <c r="U83" i="2"/>
  <c r="Q83" i="2"/>
  <c r="M83" i="2"/>
  <c r="I83" i="2"/>
  <c r="I93" i="2" s="1"/>
  <c r="I96" i="2" s="1"/>
  <c r="E83" i="2"/>
  <c r="S25" i="4" l="1"/>
  <c r="S16" i="4" s="1"/>
  <c r="S15" i="4" s="1"/>
  <c r="P31" i="4"/>
  <c r="P30" i="4" s="1"/>
  <c r="L26" i="4"/>
  <c r="L54" i="4"/>
  <c r="L50" i="4"/>
  <c r="L49" i="4"/>
  <c r="L47" i="4"/>
  <c r="L48" i="4"/>
  <c r="L55" i="4"/>
  <c r="L52" i="4"/>
  <c r="L56" i="4"/>
  <c r="L53" i="4"/>
  <c r="L51" i="4"/>
  <c r="O19" i="4"/>
  <c r="K24" i="4"/>
  <c r="L16" i="4"/>
  <c r="P17" i="4"/>
  <c r="K27" i="4"/>
  <c r="S22" i="4"/>
  <c r="S21" i="4"/>
  <c r="L77" i="4"/>
  <c r="L73" i="4"/>
  <c r="L79" i="4"/>
  <c r="L75" i="4"/>
  <c r="L71" i="4"/>
  <c r="L72" i="4"/>
  <c r="L78" i="4"/>
  <c r="L74" i="4"/>
  <c r="L70" i="4"/>
  <c r="L76" i="4"/>
  <c r="S30" i="4"/>
  <c r="S32" i="4"/>
  <c r="L24" i="4"/>
  <c r="P19" i="4"/>
  <c r="P20" i="4" s="1"/>
  <c r="F7" i="3"/>
  <c r="L79" i="3" s="1"/>
  <c r="U91" i="3"/>
  <c r="O21" i="3"/>
  <c r="O22" i="3"/>
  <c r="O30" i="3"/>
  <c r="O32" i="3"/>
  <c r="O16" i="3"/>
  <c r="O15" i="3" s="1"/>
  <c r="S17" i="3"/>
  <c r="S25" i="3" s="1"/>
  <c r="L27" i="3"/>
  <c r="B7" i="3"/>
  <c r="L23" i="3"/>
  <c r="L25" i="3"/>
  <c r="K27" i="3" s="1"/>
  <c r="Q93" i="2"/>
  <c r="Q96" i="2" s="1"/>
  <c r="Q68" i="2" s="1"/>
  <c r="I89" i="2"/>
  <c r="I97" i="2"/>
  <c r="I100" i="2" s="1"/>
  <c r="I45" i="2" s="1"/>
  <c r="E97" i="2"/>
  <c r="E100" i="2" s="1"/>
  <c r="E45" i="2" s="1"/>
  <c r="E93" i="2"/>
  <c r="M86" i="2"/>
  <c r="M88" i="2" s="1"/>
  <c r="M15" i="2" s="1"/>
  <c r="M89" i="2"/>
  <c r="M93" i="2"/>
  <c r="Q86" i="2"/>
  <c r="Q88" i="2" s="1"/>
  <c r="Q15" i="2" s="1"/>
  <c r="Q89" i="2"/>
  <c r="U89" i="2"/>
  <c r="U86" i="2"/>
  <c r="U88" i="2" s="1"/>
  <c r="U15" i="2" s="1"/>
  <c r="M97" i="2"/>
  <c r="M100" i="2" s="1"/>
  <c r="M45" i="2" s="1"/>
  <c r="Q97" i="2"/>
  <c r="Q100" i="2" s="1"/>
  <c r="Q45" i="2" s="1"/>
  <c r="U97" i="2"/>
  <c r="U100" i="2" s="1"/>
  <c r="U45" i="2" s="1"/>
  <c r="U93" i="2"/>
  <c r="E92" i="2"/>
  <c r="E14" i="2" s="1"/>
  <c r="E84" i="2"/>
  <c r="E85" i="2" s="1"/>
  <c r="I68" i="2"/>
  <c r="I84" i="2"/>
  <c r="M84" i="2"/>
  <c r="Q84" i="2"/>
  <c r="U84" i="2"/>
  <c r="L46" i="4" l="1"/>
  <c r="L45" i="4"/>
  <c r="L69" i="4"/>
  <c r="L68" i="4"/>
  <c r="P22" i="4"/>
  <c r="F8" i="4" s="1"/>
  <c r="P21" i="4"/>
  <c r="S28" i="4"/>
  <c r="S29" i="4"/>
  <c r="O31" i="4"/>
  <c r="K26" i="4"/>
  <c r="P18" i="4"/>
  <c r="P33" i="4"/>
  <c r="P32" i="4" s="1"/>
  <c r="P14" i="4"/>
  <c r="P28" i="4"/>
  <c r="P29" i="4"/>
  <c r="L72" i="3"/>
  <c r="L73" i="3"/>
  <c r="L76" i="3"/>
  <c r="L77" i="3"/>
  <c r="L71" i="3"/>
  <c r="L74" i="3"/>
  <c r="L70" i="3"/>
  <c r="L69" i="3" s="1"/>
  <c r="L75" i="3"/>
  <c r="L78" i="3"/>
  <c r="K23" i="3"/>
  <c r="O19" i="3" s="1"/>
  <c r="S18" i="3"/>
  <c r="S20" i="3"/>
  <c r="S33" i="3"/>
  <c r="S14" i="3"/>
  <c r="O29" i="3"/>
  <c r="O28" i="3"/>
  <c r="L16" i="3"/>
  <c r="P17" i="3"/>
  <c r="L56" i="3"/>
  <c r="L52" i="3"/>
  <c r="L48" i="3"/>
  <c r="L55" i="3"/>
  <c r="L51" i="3"/>
  <c r="L47" i="3"/>
  <c r="L46" i="3" s="1"/>
  <c r="L54" i="3"/>
  <c r="L50" i="3"/>
  <c r="L53" i="3"/>
  <c r="L49" i="3"/>
  <c r="P19" i="3"/>
  <c r="P20" i="3" s="1"/>
  <c r="L24" i="3"/>
  <c r="L26" i="3"/>
  <c r="P31" i="3"/>
  <c r="P30" i="3" s="1"/>
  <c r="S16" i="3"/>
  <c r="M85" i="2"/>
  <c r="I85" i="2"/>
  <c r="U85" i="2"/>
  <c r="Q85" i="2"/>
  <c r="U96" i="2"/>
  <c r="U68" i="2" s="1"/>
  <c r="M96" i="2"/>
  <c r="M68" i="2" s="1"/>
  <c r="E96" i="2"/>
  <c r="E68" i="2" s="1"/>
  <c r="I86" i="2"/>
  <c r="I88" i="2" s="1"/>
  <c r="I15" i="2" s="1"/>
  <c r="E86" i="2"/>
  <c r="E88" i="2" s="1"/>
  <c r="E15" i="2" s="1"/>
  <c r="I6" i="2"/>
  <c r="I7" i="2" s="1"/>
  <c r="I8" i="2" s="1"/>
  <c r="I9" i="2" s="1"/>
  <c r="P76" i="4" l="1"/>
  <c r="P72" i="4"/>
  <c r="P78" i="4"/>
  <c r="P74" i="4"/>
  <c r="P70" i="4"/>
  <c r="P73" i="4"/>
  <c r="P79" i="4"/>
  <c r="P71" i="4"/>
  <c r="P77" i="4"/>
  <c r="P75" i="4"/>
  <c r="P23" i="4"/>
  <c r="P25" i="4"/>
  <c r="O23" i="4" s="1"/>
  <c r="P27" i="4"/>
  <c r="B8" i="4"/>
  <c r="K24" i="3"/>
  <c r="S15" i="3"/>
  <c r="S30" i="3"/>
  <c r="S32" i="3"/>
  <c r="S21" i="3"/>
  <c r="S22" i="3"/>
  <c r="P29" i="3"/>
  <c r="P28" i="3"/>
  <c r="K26" i="3"/>
  <c r="O31" i="3"/>
  <c r="P22" i="3"/>
  <c r="P21" i="3"/>
  <c r="P33" i="3"/>
  <c r="P32" i="3" s="1"/>
  <c r="P18" i="3"/>
  <c r="P14" i="3"/>
  <c r="E101" i="2"/>
  <c r="E104" i="2" s="1"/>
  <c r="I101" i="2"/>
  <c r="I104" i="2" s="1"/>
  <c r="Q101" i="2"/>
  <c r="U101" i="2"/>
  <c r="M101" i="2"/>
  <c r="M104" i="2" s="1"/>
  <c r="D18" i="2"/>
  <c r="C18" i="2"/>
  <c r="P69" i="4" l="1"/>
  <c r="P68" i="4"/>
  <c r="P26" i="4"/>
  <c r="T31" i="4"/>
  <c r="T30" i="4" s="1"/>
  <c r="P53" i="4"/>
  <c r="P49" i="4"/>
  <c r="P48" i="4"/>
  <c r="P47" i="4"/>
  <c r="P51" i="4"/>
  <c r="P52" i="4"/>
  <c r="P50" i="4"/>
  <c r="P56" i="4"/>
  <c r="P54" i="4"/>
  <c r="P55" i="4"/>
  <c r="O24" i="4"/>
  <c r="S19" i="4"/>
  <c r="T17" i="4"/>
  <c r="P16" i="4"/>
  <c r="O27" i="4"/>
  <c r="P24" i="4"/>
  <c r="T19" i="4"/>
  <c r="T20" i="4" s="1"/>
  <c r="F8" i="3"/>
  <c r="P75" i="3" s="1"/>
  <c r="S29" i="3"/>
  <c r="S28" i="3"/>
  <c r="P25" i="3"/>
  <c r="O27" i="3" s="1"/>
  <c r="P23" i="3"/>
  <c r="P27" i="3"/>
  <c r="B8" i="3"/>
  <c r="Y9" i="2"/>
  <c r="E103" i="2" s="1"/>
  <c r="E16" i="2" s="1"/>
  <c r="P46" i="4" l="1"/>
  <c r="P45" i="4"/>
  <c r="T29" i="4"/>
  <c r="T28" i="4"/>
  <c r="T14" i="4"/>
  <c r="T33" i="4"/>
  <c r="T32" i="4" s="1"/>
  <c r="T18" i="4"/>
  <c r="T22" i="4"/>
  <c r="F9" i="4" s="1"/>
  <c r="T21" i="4"/>
  <c r="O26" i="4"/>
  <c r="S31" i="4"/>
  <c r="P78" i="3"/>
  <c r="P79" i="3"/>
  <c r="P76" i="3"/>
  <c r="P70" i="3"/>
  <c r="P69" i="3" s="1"/>
  <c r="P72" i="3"/>
  <c r="P73" i="3"/>
  <c r="P74" i="3"/>
  <c r="P71" i="3"/>
  <c r="P77" i="3"/>
  <c r="O23" i="3"/>
  <c r="O24" i="3" s="1"/>
  <c r="P26" i="3"/>
  <c r="T31" i="3"/>
  <c r="T30" i="3" s="1"/>
  <c r="P24" i="3"/>
  <c r="T19" i="3"/>
  <c r="T20" i="3" s="1"/>
  <c r="T17" i="3"/>
  <c r="P16" i="3"/>
  <c r="P55" i="3"/>
  <c r="P51" i="3"/>
  <c r="P47" i="3"/>
  <c r="P46" i="3" s="1"/>
  <c r="P54" i="3"/>
  <c r="P50" i="3"/>
  <c r="P53" i="3"/>
  <c r="P49" i="3"/>
  <c r="P48" i="3"/>
  <c r="P56" i="3"/>
  <c r="P52" i="3"/>
  <c r="J5" i="2"/>
  <c r="T25" i="4" l="1"/>
  <c r="S23" i="4" s="1"/>
  <c r="S24" i="4" s="1"/>
  <c r="T23" i="4"/>
  <c r="T24" i="4" s="1"/>
  <c r="T79" i="4"/>
  <c r="T75" i="4"/>
  <c r="T71" i="4"/>
  <c r="T77" i="4"/>
  <c r="T73" i="4"/>
  <c r="T78" i="4"/>
  <c r="T74" i="4"/>
  <c r="T70" i="4"/>
  <c r="T69" i="4" s="1"/>
  <c r="T76" i="4"/>
  <c r="T72" i="4"/>
  <c r="T27" i="4"/>
  <c r="T26" i="4" s="1"/>
  <c r="B9" i="4"/>
  <c r="S19" i="3"/>
  <c r="T33" i="3"/>
  <c r="T32" i="3" s="1"/>
  <c r="T18" i="3"/>
  <c r="T14" i="3"/>
  <c r="T21" i="3"/>
  <c r="T22" i="3"/>
  <c r="T29" i="3"/>
  <c r="T28" i="3"/>
  <c r="O26" i="3"/>
  <c r="S31" i="3"/>
  <c r="E9" i="2"/>
  <c r="A9" i="2"/>
  <c r="E8" i="2"/>
  <c r="A8" i="2"/>
  <c r="E7" i="2"/>
  <c r="E6" i="2"/>
  <c r="E5" i="2"/>
  <c r="A5" i="2"/>
  <c r="A6" i="2"/>
  <c r="A7" i="2"/>
  <c r="T56" i="4" l="1"/>
  <c r="T52" i="4"/>
  <c r="T48" i="4"/>
  <c r="T51" i="4"/>
  <c r="T50" i="4"/>
  <c r="T49" i="4"/>
  <c r="T55" i="4"/>
  <c r="T53" i="4"/>
  <c r="T54" i="4"/>
  <c r="T47" i="4"/>
  <c r="T46" i="4" s="1"/>
  <c r="T16" i="4"/>
  <c r="S27" i="4"/>
  <c r="S26" i="4" s="1"/>
  <c r="T25" i="3"/>
  <c r="T23" i="3"/>
  <c r="T24" i="3" s="1"/>
  <c r="T27" i="3"/>
  <c r="T26" i="3" s="1"/>
  <c r="B9" i="3"/>
  <c r="F9" i="3"/>
  <c r="D31" i="2"/>
  <c r="D33" i="2"/>
  <c r="D32" i="2" s="1"/>
  <c r="C33" i="2"/>
  <c r="C32" i="2" s="1"/>
  <c r="D20" i="2"/>
  <c r="H5" i="2" s="1"/>
  <c r="D61" i="2" s="1"/>
  <c r="C20" i="2"/>
  <c r="C19" i="2"/>
  <c r="C31" i="2" s="1"/>
  <c r="T15" i="4" l="1"/>
  <c r="H15" i="4"/>
  <c r="P15" i="4"/>
  <c r="L15" i="4"/>
  <c r="D15" i="4"/>
  <c r="K5" i="4" s="1"/>
  <c r="L5" i="4" s="1"/>
  <c r="S55" i="4" s="1"/>
  <c r="S27" i="3"/>
  <c r="S26" i="3" s="1"/>
  <c r="S23" i="3"/>
  <c r="S24" i="3" s="1"/>
  <c r="T76" i="3"/>
  <c r="T72" i="3"/>
  <c r="T79" i="3"/>
  <c r="T75" i="3"/>
  <c r="T71" i="3"/>
  <c r="T78" i="3"/>
  <c r="T74" i="3"/>
  <c r="T70" i="3"/>
  <c r="T69" i="3" s="1"/>
  <c r="T73" i="3"/>
  <c r="T77" i="3"/>
  <c r="T54" i="3"/>
  <c r="T50" i="3"/>
  <c r="T53" i="3"/>
  <c r="T49" i="3"/>
  <c r="T56" i="3"/>
  <c r="T52" i="3"/>
  <c r="T48" i="3"/>
  <c r="T51" i="3"/>
  <c r="T47" i="3"/>
  <c r="T46" i="3" s="1"/>
  <c r="T55" i="3"/>
  <c r="T16" i="3"/>
  <c r="D66" i="2"/>
  <c r="D63" i="2"/>
  <c r="D64" i="2"/>
  <c r="D65" i="2"/>
  <c r="D58" i="2"/>
  <c r="D57" i="2"/>
  <c r="D62" i="2"/>
  <c r="D59" i="2"/>
  <c r="C21" i="2"/>
  <c r="G5" i="2"/>
  <c r="D60" i="2"/>
  <c r="AA6" i="2"/>
  <c r="I91" i="2" s="1"/>
  <c r="I92" i="2" s="1"/>
  <c r="I14" i="2" s="1"/>
  <c r="C25" i="2"/>
  <c r="D22" i="2"/>
  <c r="F5" i="2" s="1"/>
  <c r="D21" i="2"/>
  <c r="C30" i="2"/>
  <c r="C5" i="2" s="1"/>
  <c r="C22" i="2"/>
  <c r="D30" i="2"/>
  <c r="O71" i="4" l="1"/>
  <c r="O54" i="4"/>
  <c r="S76" i="4"/>
  <c r="S75" i="4"/>
  <c r="O52" i="4"/>
  <c r="O73" i="4"/>
  <c r="K51" i="4"/>
  <c r="K78" i="4"/>
  <c r="K48" i="4"/>
  <c r="G70" i="4"/>
  <c r="G52" i="4"/>
  <c r="C52" i="4"/>
  <c r="C76" i="4"/>
  <c r="C79" i="4"/>
  <c r="S50" i="4"/>
  <c r="S70" i="4"/>
  <c r="S69" i="4" s="1"/>
  <c r="K52" i="4"/>
  <c r="G50" i="4"/>
  <c r="G56" i="4"/>
  <c r="C48" i="4"/>
  <c r="C77" i="4"/>
  <c r="C72" i="4"/>
  <c r="S48" i="4"/>
  <c r="S74" i="4"/>
  <c r="O55" i="4"/>
  <c r="O50" i="4"/>
  <c r="O72" i="4"/>
  <c r="K79" i="4"/>
  <c r="K75" i="4"/>
  <c r="G72" i="4"/>
  <c r="G79" i="4"/>
  <c r="G54" i="4"/>
  <c r="C54" i="4"/>
  <c r="C70" i="4"/>
  <c r="C69" i="4" s="1"/>
  <c r="S51" i="4"/>
  <c r="S49" i="4"/>
  <c r="G77" i="4"/>
  <c r="O77" i="4"/>
  <c r="O75" i="4"/>
  <c r="K73" i="4"/>
  <c r="K77" i="4"/>
  <c r="G48" i="4"/>
  <c r="G51" i="4"/>
  <c r="G73" i="4"/>
  <c r="C50" i="4"/>
  <c r="C74" i="4"/>
  <c r="S53" i="4"/>
  <c r="K70" i="4"/>
  <c r="K69" i="4" s="1"/>
  <c r="S71" i="4"/>
  <c r="O78" i="4"/>
  <c r="K72" i="4"/>
  <c r="C71" i="4"/>
  <c r="O47" i="4"/>
  <c r="S72" i="4"/>
  <c r="O51" i="4"/>
  <c r="O76" i="4"/>
  <c r="O79" i="4"/>
  <c r="K55" i="4"/>
  <c r="K76" i="4"/>
  <c r="G74" i="4"/>
  <c r="G55" i="4"/>
  <c r="G49" i="4"/>
  <c r="C55" i="4"/>
  <c r="C78" i="4"/>
  <c r="S54" i="4"/>
  <c r="S79" i="4"/>
  <c r="O49" i="4"/>
  <c r="G71" i="4"/>
  <c r="S56" i="4"/>
  <c r="S77" i="4"/>
  <c r="O48" i="4"/>
  <c r="O74" i="4"/>
  <c r="K74" i="4"/>
  <c r="K50" i="4"/>
  <c r="K49" i="4"/>
  <c r="G76" i="4"/>
  <c r="G47" i="4"/>
  <c r="G46" i="4" s="1"/>
  <c r="C47" i="4"/>
  <c r="C45" i="4" s="1"/>
  <c r="C49" i="4"/>
  <c r="C73" i="4"/>
  <c r="S47" i="4"/>
  <c r="S46" i="4" s="1"/>
  <c r="K47" i="4"/>
  <c r="O56" i="4"/>
  <c r="K53" i="4"/>
  <c r="G53" i="4"/>
  <c r="C56" i="4"/>
  <c r="S78" i="4"/>
  <c r="S73" i="4"/>
  <c r="O53" i="4"/>
  <c r="O70" i="4"/>
  <c r="O69" i="4" s="1"/>
  <c r="K71" i="4"/>
  <c r="K54" i="4"/>
  <c r="K56" i="4"/>
  <c r="G78" i="4"/>
  <c r="G75" i="4"/>
  <c r="C53" i="4"/>
  <c r="C51" i="4"/>
  <c r="C75" i="4"/>
  <c r="S52" i="4"/>
  <c r="H15" i="3"/>
  <c r="T15" i="3"/>
  <c r="P15" i="3"/>
  <c r="L15" i="3"/>
  <c r="D15" i="3"/>
  <c r="K5" i="3" s="1"/>
  <c r="L5" i="3" s="1"/>
  <c r="K46" i="4"/>
  <c r="K45" i="4"/>
  <c r="G69" i="4"/>
  <c r="G68" i="4"/>
  <c r="G45" i="4"/>
  <c r="C46" i="4"/>
  <c r="G17" i="2"/>
  <c r="G14" i="2" s="1"/>
  <c r="C16" i="2"/>
  <c r="C15" i="2" s="1"/>
  <c r="D67" i="2"/>
  <c r="AA9" i="2"/>
  <c r="I103" i="2" s="1"/>
  <c r="I16" i="2" s="1"/>
  <c r="C59" i="2"/>
  <c r="C58" i="2"/>
  <c r="C65" i="2"/>
  <c r="C57" i="2"/>
  <c r="C64" i="2"/>
  <c r="C63" i="2"/>
  <c r="C66" i="2"/>
  <c r="C60" i="2"/>
  <c r="C61" i="2"/>
  <c r="C62" i="2"/>
  <c r="D75" i="2"/>
  <c r="D78" i="2"/>
  <c r="D77" i="2"/>
  <c r="D70" i="2"/>
  <c r="D69" i="2" s="1"/>
  <c r="D76" i="2"/>
  <c r="D71" i="2"/>
  <c r="D73" i="2"/>
  <c r="D74" i="2"/>
  <c r="D79" i="2"/>
  <c r="D72" i="2"/>
  <c r="C42" i="2"/>
  <c r="C38" i="2"/>
  <c r="C34" i="2"/>
  <c r="C41" i="2"/>
  <c r="C37" i="2"/>
  <c r="C43" i="2"/>
  <c r="C44" i="2" s="1"/>
  <c r="C35" i="2"/>
  <c r="C40" i="2"/>
  <c r="C36" i="2"/>
  <c r="C39" i="2"/>
  <c r="D23" i="2"/>
  <c r="D24" i="2" s="1"/>
  <c r="D28" i="2"/>
  <c r="D5" i="2"/>
  <c r="C28" i="2"/>
  <c r="C29" i="2" s="1"/>
  <c r="O68" i="4" l="1"/>
  <c r="K68" i="4"/>
  <c r="O46" i="4"/>
  <c r="O45" i="4"/>
  <c r="S71" i="3"/>
  <c r="S56" i="3"/>
  <c r="S50" i="3"/>
  <c r="C73" i="3"/>
  <c r="C49" i="3"/>
  <c r="G77" i="3"/>
  <c r="G75" i="3"/>
  <c r="G47" i="3"/>
  <c r="G46" i="3" s="1"/>
  <c r="K73" i="3"/>
  <c r="K47" i="3"/>
  <c r="K46" i="3" s="1"/>
  <c r="O78" i="3"/>
  <c r="O72" i="3"/>
  <c r="O50" i="3"/>
  <c r="S53" i="3"/>
  <c r="S76" i="3"/>
  <c r="C78" i="3"/>
  <c r="C47" i="3"/>
  <c r="G71" i="3"/>
  <c r="K52" i="3"/>
  <c r="O70" i="3"/>
  <c r="O69" i="3" s="1"/>
  <c r="O56" i="3"/>
  <c r="S70" i="3"/>
  <c r="S69" i="3" s="1"/>
  <c r="S51" i="3"/>
  <c r="S54" i="3"/>
  <c r="C74" i="3"/>
  <c r="C56" i="3"/>
  <c r="G78" i="3"/>
  <c r="G52" i="3"/>
  <c r="G55" i="3"/>
  <c r="K78" i="3"/>
  <c r="K48" i="3"/>
  <c r="O73" i="3"/>
  <c r="O51" i="3"/>
  <c r="O48" i="3"/>
  <c r="S79" i="3"/>
  <c r="S78" i="3"/>
  <c r="S73" i="3"/>
  <c r="C79" i="3"/>
  <c r="C54" i="3"/>
  <c r="G76" i="3"/>
  <c r="G53" i="3"/>
  <c r="G49" i="3"/>
  <c r="K71" i="3"/>
  <c r="K55" i="3"/>
  <c r="S52" i="3"/>
  <c r="S55" i="3"/>
  <c r="C71" i="3"/>
  <c r="C70" i="3"/>
  <c r="C69" i="3" s="1"/>
  <c r="C50" i="3"/>
  <c r="G70" i="3"/>
  <c r="G69" i="3" s="1"/>
  <c r="G51" i="3"/>
  <c r="K70" i="3"/>
  <c r="K69" i="3" s="1"/>
  <c r="K74" i="3"/>
  <c r="K53" i="3"/>
  <c r="O74" i="3"/>
  <c r="O47" i="3"/>
  <c r="O46" i="3" s="1"/>
  <c r="S75" i="3"/>
  <c r="S74" i="3"/>
  <c r="K56" i="3"/>
  <c r="K75" i="3"/>
  <c r="S49" i="3"/>
  <c r="S77" i="3"/>
  <c r="C77" i="3"/>
  <c r="C75" i="3"/>
  <c r="C52" i="3"/>
  <c r="G74" i="3"/>
  <c r="G54" i="3"/>
  <c r="K72" i="3"/>
  <c r="K76" i="3"/>
  <c r="K54" i="3"/>
  <c r="O75" i="3"/>
  <c r="O53" i="3"/>
  <c r="C72" i="3"/>
  <c r="C55" i="3"/>
  <c r="G56" i="3"/>
  <c r="K50" i="3"/>
  <c r="O54" i="3"/>
  <c r="G73" i="3"/>
  <c r="O52" i="3"/>
  <c r="O55" i="3"/>
  <c r="S47" i="3"/>
  <c r="S46" i="3" s="1"/>
  <c r="S72" i="3"/>
  <c r="C76" i="3"/>
  <c r="C51" i="3"/>
  <c r="C48" i="3"/>
  <c r="G79" i="3"/>
  <c r="G50" i="3"/>
  <c r="K77" i="3"/>
  <c r="K51" i="3"/>
  <c r="K49" i="3"/>
  <c r="O71" i="3"/>
  <c r="O49" i="3"/>
  <c r="S48" i="3"/>
  <c r="C53" i="3"/>
  <c r="G72" i="3"/>
  <c r="K79" i="3"/>
  <c r="O76" i="3"/>
  <c r="G48" i="3"/>
  <c r="O77" i="3"/>
  <c r="O79" i="3"/>
  <c r="C46" i="3"/>
  <c r="C45" i="3"/>
  <c r="G68" i="3"/>
  <c r="C68" i="3"/>
  <c r="G18" i="2"/>
  <c r="D68" i="2"/>
  <c r="C67" i="2"/>
  <c r="AC6" i="2"/>
  <c r="D40" i="2"/>
  <c r="D36" i="2"/>
  <c r="D43" i="2"/>
  <c r="D39" i="2"/>
  <c r="D35" i="2"/>
  <c r="D41" i="2"/>
  <c r="D38" i="2"/>
  <c r="D42" i="2"/>
  <c r="D37" i="2"/>
  <c r="D34" i="2"/>
  <c r="G25" i="2"/>
  <c r="G33" i="2"/>
  <c r="G20" i="2"/>
  <c r="G21" i="2" s="1"/>
  <c r="H19" i="2"/>
  <c r="H20" i="2" s="1"/>
  <c r="H21" i="2" s="1"/>
  <c r="D29" i="2"/>
  <c r="B5" i="2"/>
  <c r="D25" i="2"/>
  <c r="D27" i="2"/>
  <c r="D16" i="2" l="1"/>
  <c r="C27" i="2"/>
  <c r="C23" i="2"/>
  <c r="G19" i="2" s="1"/>
  <c r="K17" i="2"/>
  <c r="K14" i="2" s="1"/>
  <c r="G16" i="2"/>
  <c r="G15" i="2" s="1"/>
  <c r="D44" i="2"/>
  <c r="AC9" i="2"/>
  <c r="M103" i="2" s="1"/>
  <c r="M16" i="2" s="1"/>
  <c r="M91" i="2"/>
  <c r="M92" i="2" s="1"/>
  <c r="M14" i="2" s="1"/>
  <c r="C24" i="2"/>
  <c r="H31" i="2"/>
  <c r="H30" i="2" s="1"/>
  <c r="D6" i="2" s="1"/>
  <c r="D26" i="2"/>
  <c r="G30" i="2"/>
  <c r="G29" i="2" s="1"/>
  <c r="G32" i="2"/>
  <c r="D52" i="2"/>
  <c r="D56" i="2"/>
  <c r="D55" i="2"/>
  <c r="D50" i="2"/>
  <c r="D51" i="2"/>
  <c r="D49" i="2"/>
  <c r="D47" i="2"/>
  <c r="D45" i="2" s="1"/>
  <c r="D48" i="2"/>
  <c r="D53" i="2"/>
  <c r="D54" i="2"/>
  <c r="G22" i="2"/>
  <c r="G6" i="2"/>
  <c r="H6" i="2"/>
  <c r="H22" i="2"/>
  <c r="F6" i="2" s="1"/>
  <c r="G31" i="2"/>
  <c r="H17" i="2"/>
  <c r="K18" i="2" l="1"/>
  <c r="H18" i="2"/>
  <c r="H14" i="2"/>
  <c r="AE6" i="2"/>
  <c r="C6" i="2"/>
  <c r="G39" i="2" s="1"/>
  <c r="G28" i="2"/>
  <c r="C26" i="2"/>
  <c r="D46" i="2"/>
  <c r="H23" i="2"/>
  <c r="H43" i="2"/>
  <c r="H41" i="2"/>
  <c r="H39" i="2"/>
  <c r="H37" i="2"/>
  <c r="H35" i="2"/>
  <c r="H42" i="2"/>
  <c r="H34" i="2"/>
  <c r="H36" i="2"/>
  <c r="H40" i="2"/>
  <c r="H38" i="2"/>
  <c r="G64" i="2"/>
  <c r="G59" i="2"/>
  <c r="G66" i="2"/>
  <c r="G67" i="2" s="1"/>
  <c r="G61" i="2"/>
  <c r="G58" i="2"/>
  <c r="G62" i="2"/>
  <c r="G57" i="2"/>
  <c r="G60" i="2"/>
  <c r="G65" i="2"/>
  <c r="G63" i="2"/>
  <c r="H79" i="2"/>
  <c r="H77" i="2"/>
  <c r="H75" i="2"/>
  <c r="H73" i="2"/>
  <c r="H71" i="2"/>
  <c r="H66" i="2"/>
  <c r="H64" i="2"/>
  <c r="H62" i="2"/>
  <c r="H60" i="2"/>
  <c r="H58" i="2"/>
  <c r="H72" i="2"/>
  <c r="H61" i="2"/>
  <c r="H74" i="2"/>
  <c r="H63" i="2"/>
  <c r="H70" i="2"/>
  <c r="H69" i="2" s="1"/>
  <c r="H65" i="2"/>
  <c r="H78" i="2"/>
  <c r="H59" i="2"/>
  <c r="H76" i="2"/>
  <c r="H57" i="2"/>
  <c r="K25" i="2"/>
  <c r="K33" i="2"/>
  <c r="K20" i="2"/>
  <c r="K21" i="2" s="1"/>
  <c r="H33" i="2"/>
  <c r="H32" i="2" s="1"/>
  <c r="H29" i="2"/>
  <c r="H28" i="2"/>
  <c r="O17" i="2" l="1"/>
  <c r="O14" i="2" s="1"/>
  <c r="K16" i="2"/>
  <c r="K15" i="2" s="1"/>
  <c r="AE9" i="2"/>
  <c r="Q91" i="2"/>
  <c r="Q92" i="2" s="1"/>
  <c r="Q14" i="2" s="1"/>
  <c r="H68" i="2"/>
  <c r="G42" i="2"/>
  <c r="G40" i="2"/>
  <c r="G35" i="2"/>
  <c r="G41" i="2"/>
  <c r="G37" i="2"/>
  <c r="G36" i="2"/>
  <c r="G38" i="2"/>
  <c r="G43" i="2"/>
  <c r="G44" i="2" s="1"/>
  <c r="G34" i="2"/>
  <c r="L19" i="2"/>
  <c r="L20" i="2" s="1"/>
  <c r="L21" i="2" s="1"/>
  <c r="H24" i="2"/>
  <c r="K30" i="2"/>
  <c r="K32" i="2"/>
  <c r="H44" i="2"/>
  <c r="H67" i="2"/>
  <c r="G7" i="2"/>
  <c r="K22" i="2"/>
  <c r="B6" i="2"/>
  <c r="H27" i="2"/>
  <c r="H25" i="2"/>
  <c r="H16" i="2" l="1"/>
  <c r="G27" i="2"/>
  <c r="G23" i="2"/>
  <c r="O18" i="2"/>
  <c r="Q103" i="2"/>
  <c r="AG6" i="2"/>
  <c r="C7" i="2"/>
  <c r="K39" i="2" s="1"/>
  <c r="K29" i="2"/>
  <c r="H7" i="2"/>
  <c r="L22" i="2"/>
  <c r="K28" i="2"/>
  <c r="L31" i="2"/>
  <c r="L30" i="2" s="1"/>
  <c r="D7" i="2" s="1"/>
  <c r="H26" i="2"/>
  <c r="O25" i="2"/>
  <c r="H56" i="2"/>
  <c r="H48" i="2"/>
  <c r="H51" i="2"/>
  <c r="H54" i="2"/>
  <c r="H55" i="2"/>
  <c r="H49" i="2"/>
  <c r="H52" i="2"/>
  <c r="H53" i="2"/>
  <c r="H47" i="2"/>
  <c r="H45" i="2" s="1"/>
  <c r="H50" i="2"/>
  <c r="K64" i="2"/>
  <c r="K59" i="2"/>
  <c r="K66" i="2"/>
  <c r="K61" i="2"/>
  <c r="K58" i="2"/>
  <c r="K65" i="2"/>
  <c r="K63" i="2"/>
  <c r="K62" i="2"/>
  <c r="K57" i="2"/>
  <c r="K60" i="2"/>
  <c r="O33" i="2"/>
  <c r="O20" i="2"/>
  <c r="G8" i="2" s="1"/>
  <c r="K31" i="2"/>
  <c r="K19" i="2"/>
  <c r="L17" i="2"/>
  <c r="Q104" i="2" l="1"/>
  <c r="Q16" i="2" s="1"/>
  <c r="L18" i="2"/>
  <c r="L14" i="2"/>
  <c r="S17" i="2"/>
  <c r="S14" i="2" s="1"/>
  <c r="O16" i="2"/>
  <c r="O15" i="2" s="1"/>
  <c r="U91" i="2"/>
  <c r="AG9" i="2"/>
  <c r="K36" i="2"/>
  <c r="K41" i="2"/>
  <c r="K42" i="2"/>
  <c r="K43" i="2"/>
  <c r="K44" i="2" s="1"/>
  <c r="K37" i="2"/>
  <c r="K40" i="2"/>
  <c r="K35" i="2"/>
  <c r="K34" i="2"/>
  <c r="K38" i="2"/>
  <c r="F7" i="2"/>
  <c r="L23" i="2"/>
  <c r="O63" i="2"/>
  <c r="O60" i="2"/>
  <c r="O58" i="2"/>
  <c r="O61" i="2"/>
  <c r="O62" i="2"/>
  <c r="O66" i="2"/>
  <c r="O67" i="2" s="1"/>
  <c r="O65" i="2"/>
  <c r="O57" i="2"/>
  <c r="O64" i="2"/>
  <c r="O59" i="2"/>
  <c r="L66" i="2"/>
  <c r="L62" i="2"/>
  <c r="L60" i="2"/>
  <c r="L58" i="2"/>
  <c r="L65" i="2"/>
  <c r="L63" i="2"/>
  <c r="L64" i="2"/>
  <c r="L61" i="2"/>
  <c r="L57" i="2"/>
  <c r="L59" i="2"/>
  <c r="G24" i="2"/>
  <c r="G26" i="2"/>
  <c r="O30" i="2"/>
  <c r="C8" i="2" s="1"/>
  <c r="O39" i="2" s="1"/>
  <c r="O32" i="2"/>
  <c r="H46" i="2"/>
  <c r="K67" i="2"/>
  <c r="L43" i="2"/>
  <c r="L41" i="2"/>
  <c r="L39" i="2"/>
  <c r="L37" i="2"/>
  <c r="L35" i="2"/>
  <c r="L42" i="2"/>
  <c r="L34" i="2"/>
  <c r="L36" i="2"/>
  <c r="L40" i="2"/>
  <c r="L38" i="2"/>
  <c r="O22" i="2"/>
  <c r="O21" i="2"/>
  <c r="L33" i="2"/>
  <c r="L32" i="2" s="1"/>
  <c r="L29" i="2"/>
  <c r="L28" i="2"/>
  <c r="U92" i="2" l="1"/>
  <c r="U14" i="2" s="1"/>
  <c r="U103" i="2"/>
  <c r="P19" i="2"/>
  <c r="P20" i="2" s="1"/>
  <c r="L24" i="2"/>
  <c r="O29" i="2"/>
  <c r="O38" i="2"/>
  <c r="L67" i="2"/>
  <c r="L76" i="2"/>
  <c r="L71" i="2"/>
  <c r="L74" i="2"/>
  <c r="L70" i="2"/>
  <c r="L69" i="2" s="1"/>
  <c r="L72" i="2"/>
  <c r="L75" i="2"/>
  <c r="L79" i="2"/>
  <c r="L73" i="2"/>
  <c r="L77" i="2"/>
  <c r="L78" i="2"/>
  <c r="O37" i="2"/>
  <c r="O36" i="2"/>
  <c r="O40" i="2"/>
  <c r="O28" i="2"/>
  <c r="O35" i="2"/>
  <c r="O34" i="2"/>
  <c r="O41" i="2"/>
  <c r="O43" i="2"/>
  <c r="O44" i="2" s="1"/>
  <c r="O42" i="2"/>
  <c r="S25" i="2"/>
  <c r="S18" i="2"/>
  <c r="L44" i="2"/>
  <c r="S33" i="2"/>
  <c r="S20" i="2"/>
  <c r="G9" i="2" s="1"/>
  <c r="B7" i="2"/>
  <c r="L27" i="2"/>
  <c r="L25" i="2"/>
  <c r="K27" i="2" l="1"/>
  <c r="K23" i="2"/>
  <c r="S16" i="2"/>
  <c r="S15" i="2" s="1"/>
  <c r="U104" i="2"/>
  <c r="U16" i="2" s="1"/>
  <c r="K24" i="2"/>
  <c r="L16" i="2"/>
  <c r="L68" i="2"/>
  <c r="P21" i="2"/>
  <c r="H8" i="2"/>
  <c r="P22" i="2"/>
  <c r="P31" i="2"/>
  <c r="P30" i="2" s="1"/>
  <c r="D8" i="2" s="1"/>
  <c r="L26" i="2"/>
  <c r="S30" i="2"/>
  <c r="C9" i="2" s="1"/>
  <c r="S37" i="2" s="1"/>
  <c r="S32" i="2"/>
  <c r="S60" i="2"/>
  <c r="S61" i="2"/>
  <c r="S66" i="2"/>
  <c r="S58" i="2"/>
  <c r="S65" i="2"/>
  <c r="S64" i="2"/>
  <c r="S59" i="2"/>
  <c r="S57" i="2"/>
  <c r="S62" i="2"/>
  <c r="S63" i="2"/>
  <c r="L47" i="2"/>
  <c r="L45" i="2" s="1"/>
  <c r="L50" i="2"/>
  <c r="L49" i="2"/>
  <c r="L56" i="2"/>
  <c r="L48" i="2"/>
  <c r="L54" i="2"/>
  <c r="L55" i="2"/>
  <c r="L52" i="2"/>
  <c r="L53" i="2"/>
  <c r="L51" i="2"/>
  <c r="S22" i="2"/>
  <c r="S21" i="2"/>
  <c r="P17" i="2"/>
  <c r="O19" i="2" l="1"/>
  <c r="P18" i="2"/>
  <c r="P14" i="2"/>
  <c r="K26" i="2"/>
  <c r="O31" i="2"/>
  <c r="P65" i="2"/>
  <c r="P59" i="2"/>
  <c r="P66" i="2"/>
  <c r="P62" i="2"/>
  <c r="P61" i="2"/>
  <c r="P57" i="2"/>
  <c r="P64" i="2"/>
  <c r="P63" i="2"/>
  <c r="P60" i="2"/>
  <c r="P58" i="2"/>
  <c r="P23" i="2"/>
  <c r="F8" i="2"/>
  <c r="S29" i="2"/>
  <c r="S42" i="2"/>
  <c r="S35" i="2"/>
  <c r="S38" i="2"/>
  <c r="S28" i="2"/>
  <c r="S40" i="2"/>
  <c r="S43" i="2"/>
  <c r="S44" i="2" s="1"/>
  <c r="S41" i="2"/>
  <c r="S39" i="2"/>
  <c r="S36" i="2"/>
  <c r="S34" i="2"/>
  <c r="L46" i="2"/>
  <c r="S67" i="2"/>
  <c r="P42" i="2"/>
  <c r="P34" i="2"/>
  <c r="P39" i="2"/>
  <c r="P38" i="2"/>
  <c r="P40" i="2"/>
  <c r="P41" i="2"/>
  <c r="P37" i="2"/>
  <c r="P36" i="2"/>
  <c r="P35" i="2"/>
  <c r="P43" i="2"/>
  <c r="P33" i="2"/>
  <c r="P32" i="2" s="1"/>
  <c r="P29" i="2"/>
  <c r="P28" i="2"/>
  <c r="P25" i="2" s="1"/>
  <c r="O27" i="2" s="1"/>
  <c r="O23" i="2" l="1"/>
  <c r="P16" i="2"/>
  <c r="P67" i="2"/>
  <c r="P78" i="2"/>
  <c r="P77" i="2"/>
  <c r="P71" i="2"/>
  <c r="P76" i="2"/>
  <c r="P72" i="2"/>
  <c r="P79" i="2"/>
  <c r="P73" i="2"/>
  <c r="P70" i="2"/>
  <c r="P69" i="2" s="1"/>
  <c r="P74" i="2"/>
  <c r="P75" i="2"/>
  <c r="T19" i="2"/>
  <c r="T20" i="2" s="1"/>
  <c r="P24" i="2"/>
  <c r="P44" i="2"/>
  <c r="P27" i="2"/>
  <c r="B8" i="2"/>
  <c r="P68" i="2" l="1"/>
  <c r="T21" i="2"/>
  <c r="H9" i="2"/>
  <c r="T22" i="2"/>
  <c r="T31" i="2"/>
  <c r="T30" i="2" s="1"/>
  <c r="D9" i="2" s="1"/>
  <c r="P26" i="2"/>
  <c r="P49" i="2"/>
  <c r="P48" i="2"/>
  <c r="P53" i="2"/>
  <c r="P50" i="2"/>
  <c r="P52" i="2"/>
  <c r="P56" i="2"/>
  <c r="P47" i="2"/>
  <c r="P45" i="2" s="1"/>
  <c r="P54" i="2"/>
  <c r="P51" i="2"/>
  <c r="P55" i="2"/>
  <c r="S19" i="2"/>
  <c r="T17" i="2"/>
  <c r="S23" i="2" l="1"/>
  <c r="T18" i="2"/>
  <c r="T14" i="2"/>
  <c r="O26" i="2"/>
  <c r="S31" i="2"/>
  <c r="T66" i="2"/>
  <c r="T60" i="2"/>
  <c r="T64" i="2"/>
  <c r="T59" i="2"/>
  <c r="T61" i="2"/>
  <c r="T57" i="2"/>
  <c r="T63" i="2"/>
  <c r="T62" i="2"/>
  <c r="T58" i="2"/>
  <c r="T65" i="2"/>
  <c r="T23" i="2"/>
  <c r="T24" i="2" s="1"/>
  <c r="F9" i="2"/>
  <c r="O24" i="2"/>
  <c r="T43" i="2"/>
  <c r="T35" i="2"/>
  <c r="T38" i="2"/>
  <c r="T39" i="2"/>
  <c r="T42" i="2"/>
  <c r="T41" i="2"/>
  <c r="T40" i="2"/>
  <c r="T37" i="2"/>
  <c r="T34" i="2"/>
  <c r="T36" i="2"/>
  <c r="P46" i="2"/>
  <c r="T33" i="2"/>
  <c r="T32" i="2" s="1"/>
  <c r="T29" i="2"/>
  <c r="T28" i="2"/>
  <c r="T25" i="2" s="1"/>
  <c r="T16" i="2" l="1"/>
  <c r="S27" i="2"/>
  <c r="T44" i="2"/>
  <c r="T67" i="2"/>
  <c r="T73" i="2"/>
  <c r="T76" i="2"/>
  <c r="T78" i="2"/>
  <c r="T77" i="2"/>
  <c r="T75" i="2"/>
  <c r="T79" i="2"/>
  <c r="T71" i="2"/>
  <c r="T74" i="2"/>
  <c r="T70" i="2"/>
  <c r="T68" i="2" s="1"/>
  <c r="T72" i="2"/>
  <c r="B9" i="2"/>
  <c r="T27" i="2"/>
  <c r="T26" i="2" s="1"/>
  <c r="T69" i="2" l="1"/>
  <c r="T48" i="2"/>
  <c r="T47" i="2"/>
  <c r="T45" i="2" s="1"/>
  <c r="T52" i="2"/>
  <c r="T49" i="2"/>
  <c r="T56" i="2"/>
  <c r="T55" i="2"/>
  <c r="T53" i="2"/>
  <c r="T50" i="2"/>
  <c r="T51" i="2"/>
  <c r="T54" i="2"/>
  <c r="S26" i="2"/>
  <c r="S24" i="2"/>
  <c r="T46" i="2" l="1"/>
  <c r="K5" i="2" l="1"/>
  <c r="L5" i="2" s="1"/>
  <c r="C48" i="2" s="1"/>
  <c r="S72" i="2" l="1"/>
  <c r="S78" i="2"/>
  <c r="O77" i="2"/>
  <c r="O71" i="2"/>
  <c r="O56" i="2"/>
  <c r="K49" i="2"/>
  <c r="K53" i="2"/>
  <c r="K50" i="2"/>
  <c r="K48" i="2"/>
  <c r="G73" i="2"/>
  <c r="G70" i="2"/>
  <c r="G68" i="2" s="1"/>
  <c r="G53" i="2"/>
  <c r="G75" i="2"/>
  <c r="C70" i="2"/>
  <c r="C68" i="2" s="1"/>
  <c r="C78" i="2"/>
  <c r="S48" i="2"/>
  <c r="S51" i="2"/>
  <c r="C47" i="2"/>
  <c r="C56" i="2"/>
  <c r="S70" i="2"/>
  <c r="O75" i="2"/>
  <c r="O78" i="2"/>
  <c r="O47" i="2"/>
  <c r="O45" i="2" s="1"/>
  <c r="O49" i="2"/>
  <c r="K55" i="2"/>
  <c r="K54" i="2"/>
  <c r="K75" i="2"/>
  <c r="K70" i="2"/>
  <c r="K68" i="2" s="1"/>
  <c r="G79" i="2"/>
  <c r="G55" i="2"/>
  <c r="G48" i="2"/>
  <c r="G47" i="2"/>
  <c r="C79" i="2"/>
  <c r="C76" i="2"/>
  <c r="S54" i="2"/>
  <c r="C49" i="2"/>
  <c r="C51" i="2"/>
  <c r="S74" i="2"/>
  <c r="S71" i="2"/>
  <c r="O72" i="2"/>
  <c r="O76" i="2"/>
  <c r="O54" i="2"/>
  <c r="O48" i="2"/>
  <c r="K52" i="2"/>
  <c r="K78" i="2"/>
  <c r="K71" i="2"/>
  <c r="K76" i="2"/>
  <c r="G52" i="2"/>
  <c r="G50" i="2"/>
  <c r="G54" i="2"/>
  <c r="C77" i="2"/>
  <c r="C74" i="2"/>
  <c r="S53" i="2"/>
  <c r="S52" i="2"/>
  <c r="C53" i="2"/>
  <c r="C55" i="2"/>
  <c r="S76" i="2"/>
  <c r="S75" i="2"/>
  <c r="O70" i="2"/>
  <c r="O68" i="2" s="1"/>
  <c r="O79" i="2"/>
  <c r="O51" i="2"/>
  <c r="O52" i="2"/>
  <c r="K79" i="2"/>
  <c r="K72" i="2"/>
  <c r="K73" i="2"/>
  <c r="G78" i="2"/>
  <c r="G72" i="2"/>
  <c r="G76" i="2"/>
  <c r="G74" i="2"/>
  <c r="C71" i="2"/>
  <c r="C72" i="2"/>
  <c r="S50" i="2"/>
  <c r="S49" i="2"/>
  <c r="C50" i="2"/>
  <c r="C52" i="2"/>
  <c r="S73" i="2"/>
  <c r="S79" i="2"/>
  <c r="S77" i="2"/>
  <c r="O74" i="2"/>
  <c r="O73" i="2"/>
  <c r="O53" i="2"/>
  <c r="O55" i="2"/>
  <c r="O50" i="2"/>
  <c r="K74" i="2"/>
  <c r="K56" i="2"/>
  <c r="K47" i="2"/>
  <c r="K45" i="2" s="1"/>
  <c r="K51" i="2"/>
  <c r="K77" i="2"/>
  <c r="G51" i="2"/>
  <c r="G56" i="2"/>
  <c r="G71" i="2"/>
  <c r="G77" i="2"/>
  <c r="G49" i="2"/>
  <c r="C75" i="2"/>
  <c r="C73" i="2"/>
  <c r="S55" i="2"/>
  <c r="S47" i="2"/>
  <c r="S45" i="2" s="1"/>
  <c r="S56" i="2"/>
  <c r="C54" i="2"/>
  <c r="K69" i="2"/>
  <c r="C46" i="2" l="1"/>
  <c r="C45" i="2"/>
  <c r="G46" i="2"/>
  <c r="G45" i="2"/>
  <c r="S69" i="2"/>
  <c r="S68" i="2"/>
  <c r="O69" i="2"/>
  <c r="K46" i="2"/>
  <c r="S46" i="2"/>
  <c r="O46" i="2"/>
  <c r="G69" i="2"/>
  <c r="C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K23812</author>
    <author>tc={2F8CEF9B-2EBF-4329-BAC5-DCB91B75022F}</author>
    <author>Cardall, Kevin</author>
  </authors>
  <commentList>
    <comment ref="B5" authorId="0" shapeId="0" xr:uid="{79CFB873-B267-4929-9C29-5C2E6177472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5" authorId="0" shapeId="0" xr:uid="{E90EEEB8-76D4-4982-968C-BAE42B4BB88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5" authorId="0" shapeId="0" xr:uid="{F6D46BEE-3308-4C4C-96A5-8205B46B73A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5" authorId="0" shapeId="0" xr:uid="{2CAB8DCE-CB3B-41DC-8E3D-9048246EB18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5" authorId="0" shapeId="0" xr:uid="{FDB1F94C-A306-43CA-A6E0-A6AC01669EF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5" authorId="0" shapeId="0" xr:uid="{7B865C78-3AA4-4CDD-8E68-000A51148C4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J5" authorId="0" shapeId="0" xr:uid="{D81DC56C-1371-4F70-BF12-9EDC085BCB0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X-Range</t>
        </r>
      </text>
    </comment>
    <comment ref="K5" authorId="0" shapeId="0" xr:uid="{5E1180C4-88C4-43B6-AFFA-D410F3572C2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Y-range</t>
        </r>
      </text>
    </comment>
    <comment ref="L5" authorId="0" shapeId="0" xr:uid="{B9E0D5F5-0EFA-46C1-85A9-434008BA92F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X:Y ratio</t>
        </r>
      </text>
    </comment>
    <comment ref="B6" authorId="0" shapeId="0" xr:uid="{55182EDD-1AFA-460E-A2F4-D11074C9F58C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6" authorId="0" shapeId="0" xr:uid="{2AD7793F-0052-4E2E-85C4-9D1903CBEF0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6" authorId="0" shapeId="0" xr:uid="{6691DB1E-C695-43F3-B8FD-15FEB49D8476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6" authorId="0" shapeId="0" xr:uid="{1FBFD5EA-D177-4D6A-8DA5-2C463630FF7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6" authorId="0" shapeId="0" xr:uid="{DB1DD26D-FC98-4730-A425-9043999DBB6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6" authorId="0" shapeId="0" xr:uid="{0A455799-F9B0-4F59-B9C5-816F970508E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7" authorId="0" shapeId="0" xr:uid="{0923AD6B-C292-4B3C-AB54-DD2268C02BD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7" authorId="0" shapeId="0" xr:uid="{4459A73B-6535-4D00-991C-A7EDC153025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7" authorId="0" shapeId="0" xr:uid="{C4ED3B36-0A3E-4C12-861B-90428871B2A6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7" authorId="0" shapeId="0" xr:uid="{C968AC62-6326-4DAA-B667-0D112C0B2A5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7" authorId="0" shapeId="0" xr:uid="{1C5E92D0-D085-4532-81FC-54262E6A4F0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7" authorId="0" shapeId="0" xr:uid="{171E0477-CF98-49BA-8C84-D509A544105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8" authorId="0" shapeId="0" xr:uid="{0F197962-33B0-49D0-AE05-E79F09B4695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8" authorId="0" shapeId="0" xr:uid="{B949C1EC-ACED-40B7-B7D6-5B778BCD3B9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8" authorId="0" shapeId="0" xr:uid="{F98667EA-89D6-4AFC-8197-878D7EE9EAF2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8" authorId="0" shapeId="0" xr:uid="{BB7857B1-EE48-4A5B-90C8-B68983B03D26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8" authorId="0" shapeId="0" xr:uid="{3D5313F6-DDDD-4A42-B5E3-0FE52295F05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8" authorId="0" shapeId="0" xr:uid="{1F5CB2DA-00A9-45C0-8F88-5DAB79A58A1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9" authorId="0" shapeId="0" xr:uid="{824AA0F3-53DB-4FEF-A56F-D719BBCBD3C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9" authorId="0" shapeId="0" xr:uid="{10A7F78E-2F11-4276-973A-F0B5E965C9E2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9" authorId="0" shapeId="0" xr:uid="{992192CD-E7CC-43C3-83C6-558BDAD3D3F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9" authorId="0" shapeId="0" xr:uid="{8D8F8823-D69D-4C4F-8AEC-A41684D0271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9" authorId="0" shapeId="0" xr:uid="{A366665E-BD33-448F-AECF-1035E444A88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9" authorId="0" shapeId="0" xr:uid="{FD98A3AF-E1B1-407E-9CBC-BE26BD9DD7B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18" authorId="1" shapeId="0" xr:uid="{2F8CEF9B-2EBF-4329-BAC5-DCB91B75022F}">
      <text>
        <t>[Threaded comment]
Your version of Excel allows you to read this threaded comment; however, any edits to it will get removed if the file is opened in a newer version of Excel. Learn more: https://go.microsoft.com/fwlink/?linkid=870924
Comment:
    Gap between segments</t>
      </text>
    </comment>
    <comment ref="C23" authorId="0" shapeId="0" xr:uid="{8CEE7C96-C1B9-461E-A06D-02A37D5B0B2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G23" authorId="0" shapeId="0" xr:uid="{29C32097-D1C5-4145-980F-EE2B9E4E28E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K23" authorId="0" shapeId="0" xr:uid="{AD2AF49C-BE0C-44C1-AFEA-6FBCF77CC23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O23" authorId="0" shapeId="0" xr:uid="{CF67982A-9C34-48DC-B667-33790EDF950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S23" authorId="0" shapeId="0" xr:uid="{515C5B61-E293-4367-9EBC-C7DF55CCE26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C68" authorId="2" shapeId="0" xr:uid="{77B34110-1B43-4DA4-850F-BE761EC9B7AF}">
      <text>
        <r>
          <rPr>
            <sz val="9"/>
            <color indexed="81"/>
            <rFont val="Tahoma"/>
            <family val="2"/>
          </rPr>
          <t>If chart data goes to NA, then data label vales don't show properly, so just give it a value of zero,zero.</t>
        </r>
      </text>
    </comment>
    <comment ref="A84" authorId="2" shapeId="0" xr:uid="{ACFAB2C1-0C0E-4122-B48B-8EEED33EEB95}">
      <text>
        <r>
          <rPr>
            <sz val="9"/>
            <color indexed="81"/>
            <rFont val="Tahoma"/>
            <family val="2"/>
          </rPr>
          <t>If na turns that section of the chart invisible</t>
        </r>
      </text>
    </comment>
    <comment ref="E89" authorId="2" shapeId="0" xr:uid="{17B4C9A8-1022-484F-B45B-B70E43B79C15}">
      <text>
        <r>
          <rPr>
            <b/>
            <sz val="9"/>
            <color indexed="81"/>
            <rFont val="Tahoma"/>
            <family val="2"/>
          </rPr>
          <t>Always TRUE</t>
        </r>
      </text>
    </comment>
    <comment ref="A92" authorId="2" shapeId="0" xr:uid="{FCBBCABB-AD88-4FDC-B7CC-53A0DB7E410D}">
      <text>
        <r>
          <rPr>
            <b/>
            <sz val="9"/>
            <color indexed="81"/>
            <rFont val="Tahoma"/>
            <family val="2"/>
          </rPr>
          <t>Apart from first chart label, which is always shown, chart label only shows if label contains text.</t>
        </r>
      </text>
    </comment>
    <comment ref="E93" authorId="2" shapeId="0" xr:uid="{53FCC5A5-DF38-4347-BC59-1115AC16F50C}">
      <text>
        <r>
          <rPr>
            <b/>
            <sz val="9"/>
            <color indexed="81"/>
            <rFont val="Tahoma"/>
            <family val="2"/>
          </rPr>
          <t>Cardall, Kevin:</t>
        </r>
        <r>
          <rPr>
            <sz val="9"/>
            <color indexed="81"/>
            <rFont val="Tahoma"/>
            <family val="2"/>
          </rPr>
          <t xml:space="preserve">
Show if value &gt; 0</t>
        </r>
      </text>
    </comment>
    <comment ref="E97" authorId="2" shapeId="0" xr:uid="{20E11954-68E7-4B8A-A690-45C5E8B9DA90}">
      <text>
        <r>
          <rPr>
            <sz val="9"/>
            <color indexed="81"/>
            <rFont val="Tahoma"/>
            <family val="2"/>
          </rPr>
          <t>Show if value &gt; 0</t>
        </r>
      </text>
    </comment>
    <comment ref="A101" authorId="2" shapeId="0" xr:uid="{9CA48689-A04C-4B03-8AD1-857AFE3E2B76}">
      <text>
        <r>
          <rPr>
            <b/>
            <sz val="9"/>
            <color indexed="81"/>
            <rFont val="Tahoma"/>
            <family val="2"/>
          </rPr>
          <t>Show output from last segment. If not last segment show if there is a label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K23812</author>
    <author>tc={BF4B9821-D246-4995-87B7-0833C9AE5E84}</author>
    <author>Cardall, Kevin</author>
  </authors>
  <commentList>
    <comment ref="B5" authorId="0" shapeId="0" xr:uid="{F4F1C8B6-F3DE-4E52-AB91-26E0C514BBA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5" authorId="0" shapeId="0" xr:uid="{469E518E-9DA8-43E6-91BF-6A6F6746B46E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5" authorId="0" shapeId="0" xr:uid="{F8E21669-9F9F-4E29-A6B9-58E094ED292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5" authorId="0" shapeId="0" xr:uid="{2EBD766B-903F-4CE8-BA3F-5340ADF4A7B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5" authorId="0" shapeId="0" xr:uid="{DB980624-B050-4B30-B353-A34A0BF1464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5" authorId="0" shapeId="0" xr:uid="{FF11B7E0-47FF-499D-99C7-B755F0CAF33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J5" authorId="0" shapeId="0" xr:uid="{6422141E-5069-4D6B-910B-ED7957D4F76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X-Range</t>
        </r>
      </text>
    </comment>
    <comment ref="K5" authorId="0" shapeId="0" xr:uid="{5B8490A6-87D6-4C84-91F9-863C3E83A172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Y-range</t>
        </r>
      </text>
    </comment>
    <comment ref="L5" authorId="0" shapeId="0" xr:uid="{97D81646-EF37-4480-980A-7561D212C87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X:Y ratio</t>
        </r>
      </text>
    </comment>
    <comment ref="B6" authorId="0" shapeId="0" xr:uid="{8012147B-122F-4DC3-83AE-C886434B3D5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6" authorId="0" shapeId="0" xr:uid="{02D4F47F-6BB7-42CC-B9B8-82EA8CE5880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6" authorId="0" shapeId="0" xr:uid="{E2EE2180-4DC7-4335-BF10-6D92304D045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6" authorId="0" shapeId="0" xr:uid="{6DB9EE43-C448-4061-8E3D-7E5E404D869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6" authorId="0" shapeId="0" xr:uid="{51F6388F-EF54-4C6E-A2D5-F484DC09435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6" authorId="0" shapeId="0" xr:uid="{3EDAB85C-F886-4800-AFA7-37BD236B4B8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7" authorId="0" shapeId="0" xr:uid="{1321D2FE-51F9-4CC9-975D-39FD73FE1AF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7" authorId="0" shapeId="0" xr:uid="{890F573D-39F9-4834-A884-14C9DA783A4E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7" authorId="0" shapeId="0" xr:uid="{F43536ED-C2CA-492B-BCE5-0345C4C7077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7" authorId="0" shapeId="0" xr:uid="{CB41D9A6-E15A-4CED-89B7-0D97ADCA191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7" authorId="0" shapeId="0" xr:uid="{72F416D3-1045-44F4-A15D-6487F7323AF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7" authorId="0" shapeId="0" xr:uid="{C8894F4E-5BCB-4EF9-B745-A9D20B27C202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8" authorId="0" shapeId="0" xr:uid="{B12FB332-04F5-4978-9792-109E50CAC3F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8" authorId="0" shapeId="0" xr:uid="{E52B2E99-14BC-47BC-8784-3D0ECC641BC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8" authorId="0" shapeId="0" xr:uid="{73672304-A48B-4C7F-9C8A-D1116B7D323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8" authorId="0" shapeId="0" xr:uid="{D206D1B1-8A85-4D3F-A631-F165D5851AA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8" authorId="0" shapeId="0" xr:uid="{BC515D78-442D-46F9-BF76-02A77C1D2E9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8" authorId="0" shapeId="0" xr:uid="{4B9A0484-E542-4C7A-8FEF-934DE050368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9" authorId="0" shapeId="0" xr:uid="{01B5262F-8F69-4906-A2D3-2DF9DC32649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9" authorId="0" shapeId="0" xr:uid="{D6FFA2A5-459F-4519-8A8D-566861B211F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9" authorId="0" shapeId="0" xr:uid="{1AE0713A-DFC1-4F4F-A40C-EBE2AE2F7E4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9" authorId="0" shapeId="0" xr:uid="{7D129C7B-2CDA-41AE-8A77-64C37BA2B83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9" authorId="0" shapeId="0" xr:uid="{754AC28F-0A1A-4BE1-AB17-733A2CB4044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9" authorId="0" shapeId="0" xr:uid="{4D5FFE59-8CE2-4965-956A-E57B3F598C8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18" authorId="1" shapeId="0" xr:uid="{BF4B9821-D246-4995-87B7-0833C9AE5E84}">
      <text>
        <t>[Threaded comment]
Your version of Excel allows you to read this threaded comment; however, any edits to it will get removed if the file is opened in a newer version of Excel. Learn more: https://go.microsoft.com/fwlink/?linkid=870924
Comment:
    Gap between segments</t>
      </text>
    </comment>
    <comment ref="G23" authorId="0" shapeId="0" xr:uid="{07950071-2557-43C8-9E68-3009B9E2542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K23" authorId="0" shapeId="0" xr:uid="{5AA8DC89-F823-448B-B9E5-06A4271D7A3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O23" authorId="0" shapeId="0" xr:uid="{DF89B0D9-1581-4D8C-BA22-917F76BE20A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S23" authorId="0" shapeId="0" xr:uid="{5A80DB7F-2DEE-4088-807C-CD24A0703E02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C68" authorId="2" shapeId="0" xr:uid="{C20EE736-F17C-40E3-8515-D2B37A4FE734}">
      <text>
        <r>
          <rPr>
            <b/>
            <sz val="9"/>
            <color indexed="81"/>
            <rFont val="Tahoma"/>
            <family val="2"/>
          </rPr>
          <t>Cardall, Kevin:</t>
        </r>
        <r>
          <rPr>
            <sz val="9"/>
            <color indexed="81"/>
            <rFont val="Tahoma"/>
            <family val="2"/>
          </rPr>
          <t xml:space="preserve">
If chart data goes to NA, then data label vales don't show properly, so just give it a value of zero,zero</t>
        </r>
      </text>
    </comment>
    <comment ref="A84" authorId="2" shapeId="0" xr:uid="{59F9B287-81C1-435D-B5EE-277826029EFD}">
      <text>
        <r>
          <rPr>
            <b/>
            <sz val="9"/>
            <color indexed="81"/>
            <rFont val="Tahoma"/>
            <family val="2"/>
          </rPr>
          <t>Cardall, Kevin:</t>
        </r>
        <r>
          <rPr>
            <sz val="9"/>
            <color indexed="81"/>
            <rFont val="Tahoma"/>
            <family val="2"/>
          </rPr>
          <t xml:space="preserve">
If na turns that section of the chart invisible</t>
        </r>
      </text>
    </comment>
    <comment ref="E89" authorId="2" shapeId="0" xr:uid="{8C16BEB4-2FB8-4C31-A2D4-D5A060541E7B}">
      <text>
        <r>
          <rPr>
            <b/>
            <sz val="9"/>
            <color indexed="81"/>
            <rFont val="Tahoma"/>
            <family val="2"/>
          </rPr>
          <t>Always TRUE</t>
        </r>
      </text>
    </comment>
    <comment ref="A92" authorId="2" shapeId="0" xr:uid="{A90C6022-91F2-40ED-BEF2-22FF21CD59DA}">
      <text>
        <r>
          <rPr>
            <b/>
            <sz val="9"/>
            <color indexed="81"/>
            <rFont val="Tahoma"/>
            <family val="2"/>
          </rPr>
          <t>Apart from first chart label, which is always shown, chart label only shows if label contains text.</t>
        </r>
      </text>
    </comment>
    <comment ref="E93" authorId="2" shapeId="0" xr:uid="{9587438E-8A1F-4981-9B46-771D366D8CE2}">
      <text>
        <r>
          <rPr>
            <b/>
            <sz val="9"/>
            <color indexed="81"/>
            <rFont val="Tahoma"/>
            <family val="2"/>
          </rPr>
          <t>Cardall, Kevin:</t>
        </r>
        <r>
          <rPr>
            <sz val="9"/>
            <color indexed="81"/>
            <rFont val="Tahoma"/>
            <family val="2"/>
          </rPr>
          <t xml:space="preserve">
Show if value &gt; 0</t>
        </r>
      </text>
    </comment>
    <comment ref="E97" authorId="2" shapeId="0" xr:uid="{2AA00637-D7BB-4DBD-8121-C37D2E7CDA00}">
      <text>
        <r>
          <rPr>
            <sz val="9"/>
            <color indexed="81"/>
            <rFont val="Tahoma"/>
            <family val="2"/>
          </rPr>
          <t>Show if value &gt; 0</t>
        </r>
      </text>
    </comment>
    <comment ref="A101" authorId="2" shapeId="0" xr:uid="{820DEFE1-F345-49B3-A5CB-45242877AFE7}">
      <text>
        <r>
          <rPr>
            <b/>
            <sz val="9"/>
            <color indexed="81"/>
            <rFont val="Tahoma"/>
            <family val="2"/>
          </rPr>
          <t>Show output from last segment. If not last segment show if there is a label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K23812</author>
    <author>tc={3529BA8D-1474-4521-846C-03420F074D0A}</author>
    <author>Cardall, Kevin</author>
  </authors>
  <commentList>
    <comment ref="B5" authorId="0" shapeId="0" xr:uid="{5756C9FC-4D47-4429-88C4-92E3479E3961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5" authorId="0" shapeId="0" xr:uid="{21F88982-0BCA-45BE-BC93-29EE60D31FD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5" authorId="0" shapeId="0" xr:uid="{69B1AAA7-A1D2-4A7B-BD1A-DCBC770B357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5" authorId="0" shapeId="0" xr:uid="{23023F82-6D80-4F93-A9D3-ED899CD8FA1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5" authorId="0" shapeId="0" xr:uid="{5E252DFE-A23D-49DC-9A2B-CED1C0C9CFE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5" authorId="0" shapeId="0" xr:uid="{2AA601E4-1C4A-4DCC-9DA9-93DBCD0AE6A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J5" authorId="0" shapeId="0" xr:uid="{D1C9CABC-B26E-424F-B10D-7651F9CE760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X-Range</t>
        </r>
      </text>
    </comment>
    <comment ref="K5" authorId="0" shapeId="0" xr:uid="{AF36EA63-44FF-4D9C-9389-67EF5EB6F7D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Y-range</t>
        </r>
      </text>
    </comment>
    <comment ref="L5" authorId="0" shapeId="0" xr:uid="{8A83CABE-A1A9-44A4-A681-692B795B0EA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X:Y ratio</t>
        </r>
      </text>
    </comment>
    <comment ref="B6" authorId="0" shapeId="0" xr:uid="{45D8F648-9A81-472D-8668-531CF04A2B6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6" authorId="0" shapeId="0" xr:uid="{077FA280-9161-482C-8E85-9FC5392BA9A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6" authorId="0" shapeId="0" xr:uid="{1B438038-48B3-4ADC-9C8D-D181C07BE9D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6" authorId="0" shapeId="0" xr:uid="{9394CD70-A28D-4530-8E78-06D777D7CF3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6" authorId="0" shapeId="0" xr:uid="{1506C8CC-A2D5-4267-8C06-D6DCE0EE25FE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6" authorId="0" shapeId="0" xr:uid="{DB13EA30-16DE-4E24-9117-E329DE3ABF5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7" authorId="0" shapeId="0" xr:uid="{BE060151-AB50-415D-B96E-7305BBAB2C18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7" authorId="0" shapeId="0" xr:uid="{C00DE594-A3AB-41F5-840F-3E72270B8C4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7" authorId="0" shapeId="0" xr:uid="{202E87DA-896B-4C7C-A130-E72A7C088B0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7" authorId="0" shapeId="0" xr:uid="{40E5883E-D00B-4973-9768-A75BEADE6F7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7" authorId="0" shapeId="0" xr:uid="{7987757B-463D-4DBA-AC56-29AC5E3CB303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7" authorId="0" shapeId="0" xr:uid="{23792CA5-500A-402F-BB8F-4D97E19A506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8" authorId="0" shapeId="0" xr:uid="{1C717EE0-177A-4260-B11E-9CB331E9AE0A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8" authorId="0" shapeId="0" xr:uid="{C8A4F8EA-1DC0-4ECB-90B1-356BD3632B1E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8" authorId="0" shapeId="0" xr:uid="{D87BF8A1-5A6A-4776-A9F0-4F94681F91F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8" authorId="0" shapeId="0" xr:uid="{6FBC6F0A-58CA-40B9-B48B-63B098F17A5D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8" authorId="0" shapeId="0" xr:uid="{6BE916C0-1119-45E4-8ADF-623A4C3E571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8" authorId="0" shapeId="0" xr:uid="{EED88330-FCCF-4464-9E79-FFB67243258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B9" authorId="0" shapeId="0" xr:uid="{AACDE196-A12B-4605-B9C0-716BC81C66EB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C9" authorId="0" shapeId="0" xr:uid="{1A250A5C-EF71-4376-BF87-7103114BEFE7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D9" authorId="0" shapeId="0" xr:uid="{0BE41162-92C9-4F7C-8DE8-7910409AFEE1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9" authorId="0" shapeId="0" xr:uid="{03A63009-1C8E-4103-8F7A-4BBFB77A369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Radius</t>
        </r>
      </text>
    </comment>
    <comment ref="G9" authorId="0" shapeId="0" xr:uid="{854BB0E2-0EA2-4535-9161-9F4E38818DC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x-offset</t>
        </r>
      </text>
    </comment>
    <comment ref="H9" authorId="0" shapeId="0" xr:uid="{C530DF63-384F-48C0-905D-127944379D3F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y-offset
</t>
        </r>
      </text>
    </comment>
    <comment ref="F18" authorId="1" shapeId="0" xr:uid="{3529BA8D-1474-4521-846C-03420F074D0A}">
      <text>
        <t>[Threaded comment]
Your version of Excel allows you to read this threaded comment; however, any edits to it will get removed if the file is opened in a newer version of Excel. Learn more: https://go.microsoft.com/fwlink/?linkid=870924
Comment:
    Gap between segments</t>
      </text>
    </comment>
    <comment ref="C23" authorId="0" shapeId="0" xr:uid="{82183AFB-C6E0-4AF6-AA5A-775D15411250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G23" authorId="0" shapeId="0" xr:uid="{3E6ECD71-8E32-460C-913E-48AD7B318D24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K23" authorId="0" shapeId="0" xr:uid="{9D6936BB-30F9-4899-8A7D-EE5BE27E5545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O23" authorId="0" shapeId="0" xr:uid="{6E209F27-F543-4214-B220-135573919639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S23" authorId="0" shapeId="0" xr:uid="{8307473F-FC27-494B-8BC4-84D8D6E9B686}">
      <text>
        <r>
          <rPr>
            <b/>
            <sz val="9"/>
            <color indexed="81"/>
            <rFont val="Tahoma"/>
            <family val="2"/>
          </rPr>
          <t>K23812:</t>
        </r>
        <r>
          <rPr>
            <sz val="9"/>
            <color indexed="81"/>
            <rFont val="Tahoma"/>
            <family val="2"/>
          </rPr>
          <t xml:space="preserve">
Tan(x)=o/a
Tan(x) = 0.5/1
O = 0.5 x A</t>
        </r>
      </text>
    </comment>
    <comment ref="C68" authorId="2" shapeId="0" xr:uid="{C8333513-1464-434F-B96A-5F2F0B134A0D}">
      <text>
        <r>
          <rPr>
            <sz val="9"/>
            <color indexed="81"/>
            <rFont val="Tahoma"/>
            <family val="2"/>
          </rPr>
          <t>If chart data goes to NA, then data label vales don't show properly, so just give it a value of zero,zero.</t>
        </r>
      </text>
    </comment>
    <comment ref="A84" authorId="2" shapeId="0" xr:uid="{052B203C-E144-4F22-AFDA-3986D24247EB}">
      <text>
        <r>
          <rPr>
            <sz val="9"/>
            <color indexed="81"/>
            <rFont val="Tahoma"/>
            <family val="2"/>
          </rPr>
          <t>If na turns that section of the chart invisible</t>
        </r>
      </text>
    </comment>
    <comment ref="E89" authorId="2" shapeId="0" xr:uid="{FC30D3F3-0631-4E6F-9C4C-298E69B7F9FE}">
      <text>
        <r>
          <rPr>
            <b/>
            <sz val="9"/>
            <color indexed="81"/>
            <rFont val="Tahoma"/>
            <family val="2"/>
          </rPr>
          <t>Always TRUE</t>
        </r>
      </text>
    </comment>
    <comment ref="A92" authorId="2" shapeId="0" xr:uid="{758EE778-B2A3-4BA9-BEA0-AA3E62E179C9}">
      <text>
        <r>
          <rPr>
            <b/>
            <sz val="9"/>
            <color indexed="81"/>
            <rFont val="Tahoma"/>
            <family val="2"/>
          </rPr>
          <t>Apart from first chart label, which is always shown, chart label only shows if label contains text.</t>
        </r>
      </text>
    </comment>
    <comment ref="E93" authorId="2" shapeId="0" xr:uid="{A4229103-4537-4743-BC47-2CAC06955EF8}">
      <text>
        <r>
          <rPr>
            <b/>
            <sz val="9"/>
            <color indexed="81"/>
            <rFont val="Tahoma"/>
            <family val="2"/>
          </rPr>
          <t>Cardall, Kevin:</t>
        </r>
        <r>
          <rPr>
            <sz val="9"/>
            <color indexed="81"/>
            <rFont val="Tahoma"/>
            <family val="2"/>
          </rPr>
          <t xml:space="preserve">
Show if value &gt; 0</t>
        </r>
      </text>
    </comment>
    <comment ref="E97" authorId="2" shapeId="0" xr:uid="{B23BCD85-086C-40E8-9B21-B4EF974075D6}">
      <text>
        <r>
          <rPr>
            <sz val="9"/>
            <color indexed="81"/>
            <rFont val="Tahoma"/>
            <family val="2"/>
          </rPr>
          <t>Show if value &gt; 0</t>
        </r>
      </text>
    </comment>
    <comment ref="A101" authorId="2" shapeId="0" xr:uid="{9FB5355F-254C-4C1C-8251-6CA9F0B3DF07}">
      <text>
        <r>
          <rPr>
            <b/>
            <sz val="9"/>
            <color indexed="81"/>
            <rFont val="Tahoma"/>
            <family val="2"/>
          </rPr>
          <t>Show output from last segment. If not last segment show if there is a label</t>
        </r>
      </text>
    </comment>
  </commentList>
</comments>
</file>

<file path=xl/sharedStrings.xml><?xml version="1.0" encoding="utf-8"?>
<sst xmlns="http://schemas.openxmlformats.org/spreadsheetml/2006/main" count="630" uniqueCount="63">
  <si>
    <t>Input</t>
  </si>
  <si>
    <t>Body</t>
  </si>
  <si>
    <t>Output</t>
  </si>
  <si>
    <t>X</t>
  </si>
  <si>
    <t>Y</t>
  </si>
  <si>
    <t>Label Text</t>
  </si>
  <si>
    <t>Note</t>
  </si>
  <si>
    <t>Section</t>
  </si>
  <si>
    <t>Main Labels</t>
  </si>
  <si>
    <t>Name</t>
  </si>
  <si>
    <t>Point</t>
  </si>
  <si>
    <t>Down arrow</t>
  </si>
  <si>
    <t>Break</t>
  </si>
  <si>
    <t>Up Arrow</t>
  </si>
  <si>
    <t>Gap</t>
  </si>
  <si>
    <t>Segment 5</t>
  </si>
  <si>
    <t>Include</t>
  </si>
  <si>
    <t>Down Arrow</t>
  </si>
  <si>
    <t>X Range</t>
  </si>
  <si>
    <t>X:Y Ratio</t>
  </si>
  <si>
    <t>Y range</t>
  </si>
  <si>
    <t>CHART DATA &amp; CONFIGURATION</t>
  </si>
  <si>
    <t>Segment 1</t>
  </si>
  <si>
    <t>Segment 3</t>
  </si>
  <si>
    <t>Segment 4</t>
  </si>
  <si>
    <t>Chart multiplier</t>
  </si>
  <si>
    <t>Chart Label</t>
  </si>
  <si>
    <t>Value</t>
  </si>
  <si>
    <t>Label</t>
  </si>
  <si>
    <t>INPUT</t>
  </si>
  <si>
    <t>NAME</t>
  </si>
  <si>
    <t>Chart label</t>
  </si>
  <si>
    <t>UP ARROW</t>
  </si>
  <si>
    <t>DOWN ARROW</t>
  </si>
  <si>
    <t>OUTPUT</t>
  </si>
  <si>
    <t>Label Calcs</t>
  </si>
  <si>
    <t>Segment 2</t>
  </si>
  <si>
    <t>Out 5</t>
  </si>
  <si>
    <t>Last segment</t>
  </si>
  <si>
    <t>Elec</t>
  </si>
  <si>
    <t>Heat</t>
  </si>
  <si>
    <t>Light</t>
  </si>
  <si>
    <t>Notes</t>
  </si>
  <si>
    <t>SANKEY DIAGRAM</t>
  </si>
  <si>
    <t>Horizontal arrow</t>
  </si>
  <si>
    <t>Nat Gas</t>
  </si>
  <si>
    <t>Steam Boiler</t>
  </si>
  <si>
    <t>Shell losses</t>
  </si>
  <si>
    <t>Flue Losses</t>
  </si>
  <si>
    <t>Blowdown Losses</t>
  </si>
  <si>
    <t>Heat loss</t>
  </si>
  <si>
    <t>Trap Losses</t>
  </si>
  <si>
    <t>Process</t>
  </si>
  <si>
    <t>Proccess heat</t>
  </si>
  <si>
    <t>Flash steam</t>
  </si>
  <si>
    <t>Steam
Pipework</t>
  </si>
  <si>
    <t xml:space="preserve"> </t>
  </si>
  <si>
    <t>Boiler eff</t>
  </si>
  <si>
    <t>Out</t>
  </si>
  <si>
    <t>In</t>
  </si>
  <si>
    <t>STEAM SYSTEM - SANKEY DIAGRAM</t>
  </si>
  <si>
    <t>Tungsten Lightbulb</t>
  </si>
  <si>
    <t>TUNGSTEN LIGHTBULB SANKEY DIAGRAM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</si>
</sst>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8" tint="0.40000610370189521"/>
        </stop>
        <stop position="1">
          <color theme="8" tint="0.59999389629810485"/>
        </stop>
      </gradientFill>
    </fill>
    <fill>
      <gradientFill degree="90">
        <stop position="0">
          <color theme="8" tint="-0.25098422193060094"/>
        </stop>
        <stop position="1">
          <color theme="8" tint="0.40000610370189521"/>
        </stop>
      </gradient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4" fontId="0" fillId="2" borderId="0" xfId="0" applyNumberFormat="1" applyFill="1" applyBorder="1"/>
    <xf numFmtId="0" fontId="0" fillId="2" borderId="6" xfId="0" applyFill="1" applyBorder="1"/>
    <xf numFmtId="2" fontId="0" fillId="2" borderId="0" xfId="0" applyNumberFormat="1" applyFill="1" applyBorder="1"/>
    <xf numFmtId="2" fontId="0" fillId="2" borderId="5" xfId="0" applyNumberFormat="1" applyFill="1" applyBorder="1"/>
    <xf numFmtId="165" fontId="0" fillId="2" borderId="0" xfId="0" applyNumberFormat="1" applyFill="1" applyBorder="1"/>
    <xf numFmtId="0" fontId="0" fillId="2" borderId="0" xfId="0" applyFill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4" fontId="0" fillId="2" borderId="8" xfId="0" applyNumberFormat="1" applyFill="1" applyBorder="1"/>
    <xf numFmtId="0" fontId="0" fillId="2" borderId="9" xfId="0" applyFill="1" applyBorder="1"/>
    <xf numFmtId="2" fontId="0" fillId="2" borderId="8" xfId="0" applyNumberFormat="1" applyFill="1" applyBorder="1"/>
    <xf numFmtId="2" fontId="0" fillId="2" borderId="7" xfId="0" applyNumberForma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9" fontId="0" fillId="2" borderId="6" xfId="1" applyFont="1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9" fontId="0" fillId="2" borderId="0" xfId="1" applyFont="1" applyFill="1"/>
    <xf numFmtId="2" fontId="0" fillId="2" borderId="0" xfId="0" applyNumberFormat="1" applyFill="1"/>
    <xf numFmtId="0" fontId="0" fillId="2" borderId="9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 applyAlignment="1">
      <alignment horizontal="right"/>
    </xf>
    <xf numFmtId="2" fontId="0" fillId="2" borderId="3" xfId="0" applyNumberFormat="1" applyFill="1" applyBorder="1"/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8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4" fontId="0" fillId="2" borderId="0" xfId="0" applyNumberFormat="1" applyFill="1" applyBorder="1" applyAlignment="1">
      <alignment vertical="top"/>
    </xf>
    <xf numFmtId="0" fontId="0" fillId="2" borderId="6" xfId="0" applyFill="1" applyBorder="1" applyAlignment="1">
      <alignment vertical="top"/>
    </xf>
    <xf numFmtId="2" fontId="0" fillId="2" borderId="0" xfId="0" applyNumberFormat="1" applyFill="1" applyBorder="1" applyAlignment="1">
      <alignment vertical="top"/>
    </xf>
    <xf numFmtId="2" fontId="0" fillId="2" borderId="6" xfId="0" applyNumberFormat="1" applyFill="1" applyBorder="1" applyAlignment="1">
      <alignment vertical="top"/>
    </xf>
    <xf numFmtId="2" fontId="0" fillId="2" borderId="5" xfId="0" applyNumberFormat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4" fontId="0" fillId="2" borderId="8" xfId="0" applyNumberFormat="1" applyFill="1" applyBorder="1" applyAlignment="1">
      <alignment vertical="top"/>
    </xf>
    <xf numFmtId="0" fontId="0" fillId="2" borderId="9" xfId="0" applyFill="1" applyBorder="1" applyAlignment="1">
      <alignment vertical="top"/>
    </xf>
    <xf numFmtId="2" fontId="0" fillId="2" borderId="8" xfId="0" applyNumberFormat="1" applyFill="1" applyBorder="1" applyAlignment="1">
      <alignment vertical="top"/>
    </xf>
    <xf numFmtId="2" fontId="0" fillId="2" borderId="9" xfId="0" applyNumberFormat="1" applyFill="1" applyBorder="1" applyAlignment="1">
      <alignment vertical="top"/>
    </xf>
    <xf numFmtId="2" fontId="0" fillId="2" borderId="7" xfId="0" applyNumberFormat="1" applyFill="1" applyBorder="1" applyAlignment="1">
      <alignment vertical="top"/>
    </xf>
    <xf numFmtId="0" fontId="0" fillId="2" borderId="8" xfId="0" applyFill="1" applyBorder="1" applyAlignment="1"/>
    <xf numFmtId="164" fontId="0" fillId="2" borderId="0" xfId="1" applyNumberFormat="1" applyFont="1" applyFill="1" applyBorder="1" applyAlignment="1"/>
    <xf numFmtId="0" fontId="0" fillId="2" borderId="0" xfId="0" applyFill="1" applyBorder="1" applyAlignment="1"/>
    <xf numFmtId="0" fontId="0" fillId="2" borderId="3" xfId="0" applyFill="1" applyBorder="1" applyAlignment="1"/>
    <xf numFmtId="0" fontId="2" fillId="2" borderId="0" xfId="0" applyFont="1" applyFill="1" applyBorder="1" applyAlignment="1"/>
    <xf numFmtId="0" fontId="2" fillId="2" borderId="18" xfId="0" applyFont="1" applyFill="1" applyBorder="1"/>
    <xf numFmtId="0" fontId="0" fillId="2" borderId="19" xfId="0" applyFill="1" applyBorder="1"/>
    <xf numFmtId="164" fontId="0" fillId="2" borderId="6" xfId="1" applyNumberFormat="1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0" fillId="2" borderId="18" xfId="0" applyFill="1" applyBorder="1"/>
    <xf numFmtId="0" fontId="0" fillId="2" borderId="19" xfId="0" applyFill="1" applyBorder="1" applyAlignment="1"/>
    <xf numFmtId="0" fontId="2" fillId="2" borderId="2" xfId="0" applyFont="1" applyFill="1" applyBorder="1" applyAlignment="1"/>
    <xf numFmtId="0" fontId="0" fillId="2" borderId="20" xfId="0" applyFill="1" applyBorder="1" applyAlignment="1">
      <alignment horizontal="left"/>
    </xf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0" xfId="0" applyNumberFormat="1" applyFill="1" applyBorder="1" applyAlignment="1">
      <alignment horizontal="center" vertical="top"/>
    </xf>
    <xf numFmtId="2" fontId="0" fillId="2" borderId="8" xfId="0" applyNumberFormat="1" applyFill="1" applyBorder="1" applyAlignment="1">
      <alignment horizontal="center" vertical="top"/>
    </xf>
    <xf numFmtId="2" fontId="0" fillId="2" borderId="6" xfId="0" applyNumberFormat="1" applyFill="1" applyBorder="1" applyAlignment="1">
      <alignment horizontal="center" vertical="top"/>
    </xf>
    <xf numFmtId="2" fontId="0" fillId="2" borderId="9" xfId="0" applyNumberFormat="1" applyFill="1" applyBorder="1" applyAlignment="1">
      <alignment horizontal="center" vertical="top"/>
    </xf>
    <xf numFmtId="0" fontId="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vertical="top"/>
    </xf>
    <xf numFmtId="0" fontId="0" fillId="2" borderId="1" xfId="0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14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165" fontId="2" fillId="2" borderId="13" xfId="0" applyNumberFormat="1" applyFont="1" applyFill="1" applyBorder="1" applyAlignment="1">
      <alignment vertical="top"/>
    </xf>
    <xf numFmtId="0" fontId="0" fillId="0" borderId="1" xfId="0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>
      <alignment vertical="top"/>
    </xf>
    <xf numFmtId="164" fontId="0" fillId="2" borderId="14" xfId="0" applyNumberFormat="1" applyFill="1" applyBorder="1" applyAlignment="1">
      <alignment vertical="top"/>
    </xf>
    <xf numFmtId="164" fontId="0" fillId="0" borderId="1" xfId="0" applyNumberFormat="1" applyFill="1" applyBorder="1" applyAlignment="1" applyProtection="1">
      <alignment vertical="top"/>
      <protection locked="0"/>
    </xf>
    <xf numFmtId="164" fontId="0" fillId="0" borderId="1" xfId="1" applyNumberFormat="1" applyFont="1" applyFill="1" applyBorder="1" applyAlignment="1" applyProtection="1">
      <alignment vertical="top"/>
      <protection locked="0"/>
    </xf>
    <xf numFmtId="164" fontId="0" fillId="0" borderId="14" xfId="1" applyNumberFormat="1" applyFont="1" applyFill="1" applyBorder="1" applyAlignment="1" applyProtection="1">
      <alignment vertical="top"/>
      <protection locked="0"/>
    </xf>
    <xf numFmtId="0" fontId="2" fillId="2" borderId="15" xfId="0" applyFont="1" applyFill="1" applyBorder="1" applyAlignment="1">
      <alignment vertical="top"/>
    </xf>
    <xf numFmtId="0" fontId="0" fillId="2" borderId="16" xfId="0" applyFill="1" applyBorder="1" applyAlignment="1">
      <alignment vertical="top"/>
    </xf>
    <xf numFmtId="165" fontId="0" fillId="0" borderId="16" xfId="0" applyNumberFormat="1" applyFill="1" applyBorder="1" applyAlignment="1" applyProtection="1">
      <alignment vertical="top"/>
      <protection locked="0"/>
    </xf>
    <xf numFmtId="165" fontId="0" fillId="0" borderId="17" xfId="0" applyNumberForma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19"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958898055831758E-2"/>
          <c:y val="0"/>
          <c:w val="0.9474022018578736"/>
          <c:h val="1"/>
        </c:manualLayout>
      </c:layout>
      <c:scatterChart>
        <c:scatterStyle val="lineMarker"/>
        <c:varyColors val="0"/>
        <c:ser>
          <c:idx val="2"/>
          <c:order val="0"/>
          <c:tx>
            <c:v>Segment 1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FA7A392-A5AB-40F6-A72E-705AEB765DD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66B-46B8-84C8-64FE0A822FA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A442C0A-FEF8-4DEC-9A9E-F0E5BC7E1586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4129576-8AD2-41AB-AD6E-CD84E0DF20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Template!$C$14:$C$16</c:f>
              <c:numCache>
                <c:formatCode>#,##0.00</c:formatCode>
                <c:ptCount val="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</c:numCache>
            </c:numRef>
          </c:xVal>
          <c:yVal>
            <c:numRef>
              <c:f>Template!$D$14:$D$16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Template!$E$14:$E$16</c15:f>
                <c15:dlblRangeCache>
                  <c:ptCount val="3"/>
                  <c:pt idx="0">
                    <c:v>In
100.0%</c:v>
                  </c:pt>
                  <c:pt idx="1">
                    <c:v>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866B-46B8-84C8-64FE0A822FA8}"/>
            </c:ext>
          </c:extLst>
        </c:ser>
        <c:ser>
          <c:idx val="0"/>
          <c:order val="1"/>
          <c:tx>
            <c:v>Segment 1-Arrow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Template!$C$17:$C$33</c:f>
              <c:numCache>
                <c:formatCode>0.00</c:formatCode>
                <c:ptCount val="17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 formatCode="#,##0.00">
                  <c:v>2</c:v>
                </c:pt>
                <c:pt idx="7" formatCode="#,##0.00">
                  <c:v>2</c:v>
                </c:pt>
                <c:pt idx="8" formatCode="#,##0.00">
                  <c:v>2.5</c:v>
                </c:pt>
                <c:pt idx="9" formatCode="#,##0.00">
                  <c:v>2</c:v>
                </c:pt>
                <c:pt idx="10" formatCode="#,##0.00">
                  <c:v>2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</c:numCache>
            </c:numRef>
          </c:xVal>
          <c:yVal>
            <c:numRef>
              <c:f>Template!$D$17:$D$33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6B-46B8-84C8-64FE0A822FA8}"/>
            </c:ext>
          </c:extLst>
        </c:ser>
        <c:ser>
          <c:idx val="1"/>
          <c:order val="2"/>
          <c:tx>
            <c:v>Segment 1-Up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D487FE-6F66-4BEA-8F48-0F17AF82D5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Template!$C$57:$C$79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Template!$D$57:$D$79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Template!$E$57:$E$79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1E-866B-46B8-84C8-64FE0A822FA8}"/>
            </c:ext>
          </c:extLst>
        </c:ser>
        <c:ser>
          <c:idx val="6"/>
          <c:order val="3"/>
          <c:tx>
            <c:v>Segment 1-Down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621688F-468B-4DA6-A33D-89F52C4D17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Template!$C$34:$C$56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Template!$D$34:$D$56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Template!$E$34:$E$56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36-866B-46B8-84C8-64FE0A822FA8}"/>
            </c:ext>
          </c:extLst>
        </c:ser>
        <c:ser>
          <c:idx val="19"/>
          <c:order val="4"/>
          <c:tx>
            <c:v>Segment 2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E2AABFE-8264-437C-9E1E-71A6496A02D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866B-46B8-84C8-64FE0A822FA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38372DC-363C-4BC3-B767-4F4AC2E7D0F8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54E966-3D2B-402E-B63D-0A68D4D4FF5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Template!$G$14:$G$16</c:f>
              <c:numCache>
                <c:formatCode>#,##0.00</c:formatCode>
                <c:ptCount val="3"/>
                <c:pt idx="0">
                  <c:v>2.6</c:v>
                </c:pt>
                <c:pt idx="1">
                  <c:v>3.5999999999999996</c:v>
                </c:pt>
                <c:pt idx="2">
                  <c:v>4.5999999999999996</c:v>
                </c:pt>
              </c:numCache>
            </c:numRef>
          </c:xVal>
          <c:yVal>
            <c:numRef>
              <c:f>Template!$H$14:$H$16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Template!$I$14:$I$16</c15:f>
                <c15:dlblRangeCache>
                  <c:ptCount val="3"/>
                  <c:pt idx="1">
                    <c:v>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C-866B-46B8-84C8-64FE0A822FA8}"/>
            </c:ext>
          </c:extLst>
        </c:ser>
        <c:ser>
          <c:idx val="3"/>
          <c:order val="5"/>
          <c:tx>
            <c:v>Segment 2-Arrow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Template!$G$17:$G$33</c:f>
              <c:numCache>
                <c:formatCode>#,##0.00</c:formatCode>
                <c:ptCount val="17"/>
                <c:pt idx="0">
                  <c:v>2.6</c:v>
                </c:pt>
                <c:pt idx="1">
                  <c:v>2.6</c:v>
                </c:pt>
                <c:pt idx="2">
                  <c:v>2.1</c:v>
                </c:pt>
                <c:pt idx="3">
                  <c:v>3.6</c:v>
                </c:pt>
                <c:pt idx="4" formatCode="General">
                  <c:v>3.6</c:v>
                </c:pt>
                <c:pt idx="5">
                  <c:v>3.6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4.5999999999999996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3.6</c:v>
                </c:pt>
                <c:pt idx="12" formatCode="General">
                  <c:v>3.6</c:v>
                </c:pt>
                <c:pt idx="13">
                  <c:v>3.6</c:v>
                </c:pt>
                <c:pt idx="14">
                  <c:v>2.1</c:v>
                </c:pt>
                <c:pt idx="15">
                  <c:v>2.6</c:v>
                </c:pt>
                <c:pt idx="16">
                  <c:v>2.6</c:v>
                </c:pt>
              </c:numCache>
            </c:numRef>
          </c:xVal>
          <c:yVal>
            <c:numRef>
              <c:f>Template!$H$17:$H$33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866B-46B8-84C8-64FE0A822FA8}"/>
            </c:ext>
          </c:extLst>
        </c:ser>
        <c:ser>
          <c:idx val="7"/>
          <c:order val="6"/>
          <c:tx>
            <c:v>Segment 2-Down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8AFDDBB-7BF5-4E3F-9C35-4E5132CE289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Template!$G$34:$G$56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Template!$H$34:$H$56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Template!$I$34:$I$56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55-866B-46B8-84C8-64FE0A822FA8}"/>
            </c:ext>
          </c:extLst>
        </c:ser>
        <c:ser>
          <c:idx val="9"/>
          <c:order val="7"/>
          <c:tx>
            <c:v>Segment 2-Up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A1E9E71-FD35-4400-8E22-CC2AFA63FBD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Template!$G$57:$G$79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Template!$H$57:$H$79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Template!$I$57:$I$79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6D-866B-46B8-84C8-64FE0A822FA8}"/>
            </c:ext>
          </c:extLst>
        </c:ser>
        <c:ser>
          <c:idx val="4"/>
          <c:order val="8"/>
          <c:tx>
            <c:v>Segment 3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E149FE11-8C6C-45C2-9983-7AB4D97AC9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866B-46B8-84C8-64FE0A822FA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0BA8A7-68A4-436E-9146-C302905E96C2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00E68D-6153-4FC8-831E-85DD9CC832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Template!$K$14:$K$16</c:f>
              <c:numCache>
                <c:formatCode>#,##0.00</c:formatCode>
                <c:ptCount val="3"/>
                <c:pt idx="0">
                  <c:v>4.6999999999999993</c:v>
                </c:pt>
                <c:pt idx="1">
                  <c:v>5.6999999999999993</c:v>
                </c:pt>
                <c:pt idx="2">
                  <c:v>6.6999999999999993</c:v>
                </c:pt>
              </c:numCache>
            </c:numRef>
          </c:xVal>
          <c:yVal>
            <c:numRef>
              <c:f>Template!$L$14:$L$16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Template!$M$14:$M$16</c15:f>
                <c15:dlblRangeCache>
                  <c:ptCount val="3"/>
                  <c:pt idx="1">
                    <c:v>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3-866B-46B8-84C8-64FE0A822FA8}"/>
            </c:ext>
          </c:extLst>
        </c:ser>
        <c:ser>
          <c:idx val="5"/>
          <c:order val="9"/>
          <c:tx>
            <c:v>Segment 3-Arrow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Template!$K$17:$K$33</c:f>
              <c:numCache>
                <c:formatCode>#,##0.00</c:formatCode>
                <c:ptCount val="17"/>
                <c:pt idx="0">
                  <c:v>4.6999999999999993</c:v>
                </c:pt>
                <c:pt idx="1">
                  <c:v>4.6999999999999993</c:v>
                </c:pt>
                <c:pt idx="2">
                  <c:v>4.1999999999999993</c:v>
                </c:pt>
                <c:pt idx="3">
                  <c:v>5.6999999999999993</c:v>
                </c:pt>
                <c:pt idx="4" formatCode="General">
                  <c:v>5.6999999999999993</c:v>
                </c:pt>
                <c:pt idx="5">
                  <c:v>5.6999999999999993</c:v>
                </c:pt>
                <c:pt idx="6">
                  <c:v>6.1999999999999993</c:v>
                </c:pt>
                <c:pt idx="7">
                  <c:v>6.1999999999999993</c:v>
                </c:pt>
                <c:pt idx="8">
                  <c:v>6.6999999999999993</c:v>
                </c:pt>
                <c:pt idx="9">
                  <c:v>6.1999999999999993</c:v>
                </c:pt>
                <c:pt idx="10">
                  <c:v>6.1999999999999993</c:v>
                </c:pt>
                <c:pt idx="11">
                  <c:v>5.6999999999999993</c:v>
                </c:pt>
                <c:pt idx="12" formatCode="General">
                  <c:v>5.6999999999999993</c:v>
                </c:pt>
                <c:pt idx="13">
                  <c:v>5.6999999999999993</c:v>
                </c:pt>
                <c:pt idx="14">
                  <c:v>4.1999999999999993</c:v>
                </c:pt>
                <c:pt idx="15">
                  <c:v>4.6999999999999993</c:v>
                </c:pt>
                <c:pt idx="16">
                  <c:v>4.6999999999999993</c:v>
                </c:pt>
              </c:numCache>
            </c:numRef>
          </c:xVal>
          <c:yVal>
            <c:numRef>
              <c:f>Template!$L$17:$L$33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866B-46B8-84C8-64FE0A822FA8}"/>
            </c:ext>
          </c:extLst>
        </c:ser>
        <c:ser>
          <c:idx val="8"/>
          <c:order val="10"/>
          <c:tx>
            <c:v>Segment 3-Down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DB4B97-2930-4BDE-BF08-1154258890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Template!$K$34:$K$56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Template!$L$34:$L$56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Template!$M$34:$M$56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8C-866B-46B8-84C8-64FE0A822FA8}"/>
            </c:ext>
          </c:extLst>
        </c:ser>
        <c:ser>
          <c:idx val="10"/>
          <c:order val="11"/>
          <c:tx>
            <c:v>Segment 3-Up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EA340C-9384-4DEE-B8EB-160EF68BA3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8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Template!$K$57:$K$79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Template!$L$57:$L$79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Template!$M$57:$M$79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A4-866B-46B8-84C8-64FE0A822FA8}"/>
            </c:ext>
          </c:extLst>
        </c:ser>
        <c:ser>
          <c:idx val="11"/>
          <c:order val="12"/>
          <c:tx>
            <c:v>Segment 4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4C404505-D5BC-4A90-ACE7-3FB0DDAE79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866B-46B8-84C8-64FE0A822FA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7780C3-A781-4F6A-92EE-380D78C76D73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9F33ED-7D00-41C7-B635-84B88862E9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Template!$O$14:$O$16</c:f>
              <c:numCache>
                <c:formatCode>#,##0.00</c:formatCode>
                <c:ptCount val="3"/>
                <c:pt idx="0">
                  <c:v>6.7999999999999989</c:v>
                </c:pt>
                <c:pt idx="1">
                  <c:v>7.7999999999999989</c:v>
                </c:pt>
                <c:pt idx="2">
                  <c:v>8.7999999999999989</c:v>
                </c:pt>
              </c:numCache>
            </c:numRef>
          </c:xVal>
          <c:yVal>
            <c:numRef>
              <c:f>Template!$P$14:$P$16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Template!$Q$14:$Q$16</c15:f>
                <c15:dlblRangeCache>
                  <c:ptCount val="3"/>
                  <c:pt idx="1">
                    <c:v>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A-866B-46B8-84C8-64FE0A822FA8}"/>
            </c:ext>
          </c:extLst>
        </c:ser>
        <c:ser>
          <c:idx val="12"/>
          <c:order val="13"/>
          <c:tx>
            <c:v>Segment 4-Arrow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Template!$O$17:$O$33</c:f>
              <c:numCache>
                <c:formatCode>#,##0.00</c:formatCode>
                <c:ptCount val="17"/>
                <c:pt idx="0">
                  <c:v>6.7999999999999989</c:v>
                </c:pt>
                <c:pt idx="1">
                  <c:v>6.7999999999999989</c:v>
                </c:pt>
                <c:pt idx="2">
                  <c:v>6.2999999999999989</c:v>
                </c:pt>
                <c:pt idx="3">
                  <c:v>7.7999999999999989</c:v>
                </c:pt>
                <c:pt idx="4" formatCode="General">
                  <c:v>7.7999999999999989</c:v>
                </c:pt>
                <c:pt idx="5">
                  <c:v>7.7999999999999989</c:v>
                </c:pt>
                <c:pt idx="6">
                  <c:v>8.2999999999999989</c:v>
                </c:pt>
                <c:pt idx="7">
                  <c:v>8.2999999999999989</c:v>
                </c:pt>
                <c:pt idx="8">
                  <c:v>8.7999999999999989</c:v>
                </c:pt>
                <c:pt idx="9">
                  <c:v>8.2999999999999989</c:v>
                </c:pt>
                <c:pt idx="10">
                  <c:v>8.2999999999999989</c:v>
                </c:pt>
                <c:pt idx="11">
                  <c:v>7.7999999999999989</c:v>
                </c:pt>
                <c:pt idx="12" formatCode="General">
                  <c:v>7.7999999999999989</c:v>
                </c:pt>
                <c:pt idx="13">
                  <c:v>7.7999999999999989</c:v>
                </c:pt>
                <c:pt idx="14">
                  <c:v>6.2999999999999989</c:v>
                </c:pt>
                <c:pt idx="15">
                  <c:v>6.7999999999999989</c:v>
                </c:pt>
                <c:pt idx="16">
                  <c:v>6.7999999999999989</c:v>
                </c:pt>
              </c:numCache>
            </c:numRef>
          </c:xVal>
          <c:yVal>
            <c:numRef>
              <c:f>Template!$P$17:$P$33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866B-46B8-84C8-64FE0A822FA8}"/>
            </c:ext>
          </c:extLst>
        </c:ser>
        <c:ser>
          <c:idx val="13"/>
          <c:order val="14"/>
          <c:tx>
            <c:v>Segment 4-Down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5480366-625A-4098-AAEA-89567F6C80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7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Template!$O$34:$O$56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Template!$P$34:$P$56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Template!$Q$34:$Q$56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C3-866B-46B8-84C8-64FE0A822FA8}"/>
            </c:ext>
          </c:extLst>
        </c:ser>
        <c:ser>
          <c:idx val="14"/>
          <c:order val="15"/>
          <c:tx>
            <c:v>Segment 4-Up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374FD82-AD39-43A5-A480-064F62C69B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F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2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4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6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8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Template!$O$57:$O$79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Template!$P$57:$P$79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Template!$Q$57:$Q$79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DB-866B-46B8-84C8-64FE0A822FA8}"/>
            </c:ext>
          </c:extLst>
        </c:ser>
        <c:ser>
          <c:idx val="15"/>
          <c:order val="16"/>
          <c:tx>
            <c:v>Segment 5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C1CF3E1-4C9B-4335-A707-9EDB3567FD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C-866B-46B8-84C8-64FE0A822FA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96D797-6A0F-40B2-B1E1-D6779D497E30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D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23F0D9-8931-4DB5-93BA-9EE5DB4AE5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E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Template!$S$14:$S$16</c:f>
              <c:numCache>
                <c:formatCode>#,##0.00</c:formatCode>
                <c:ptCount val="3"/>
                <c:pt idx="0">
                  <c:v>8.8999999999999986</c:v>
                </c:pt>
                <c:pt idx="1">
                  <c:v>9.8999999999999986</c:v>
                </c:pt>
                <c:pt idx="2">
                  <c:v>10.899999999999999</c:v>
                </c:pt>
              </c:numCache>
            </c:numRef>
          </c:xVal>
          <c:yVal>
            <c:numRef>
              <c:f>Template!$T$14:$T$16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Template!$U$14:$U$16</c15:f>
                <c15:dlblRangeCache>
                  <c:ptCount val="3"/>
                  <c:pt idx="1">
                    <c:v>5</c:v>
                  </c:pt>
                  <c:pt idx="2">
                    <c:v>Out
100.0%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E1-866B-46B8-84C8-64FE0A822FA8}"/>
            </c:ext>
          </c:extLst>
        </c:ser>
        <c:ser>
          <c:idx val="16"/>
          <c:order val="17"/>
          <c:tx>
            <c:v>Segment 5-Arrow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Template!$S$17:$S$33</c:f>
              <c:numCache>
                <c:formatCode>#,##0.00</c:formatCode>
                <c:ptCount val="17"/>
                <c:pt idx="0">
                  <c:v>8.8999999999999986</c:v>
                </c:pt>
                <c:pt idx="1">
                  <c:v>8.8999999999999986</c:v>
                </c:pt>
                <c:pt idx="2">
                  <c:v>8.3999999999999986</c:v>
                </c:pt>
                <c:pt idx="3">
                  <c:v>9.8999999999999986</c:v>
                </c:pt>
                <c:pt idx="4" formatCode="General">
                  <c:v>9.8999999999999986</c:v>
                </c:pt>
                <c:pt idx="5">
                  <c:v>9.8999999999999986</c:v>
                </c:pt>
                <c:pt idx="6">
                  <c:v>10.399999999999999</c:v>
                </c:pt>
                <c:pt idx="7">
                  <c:v>10.399999999999999</c:v>
                </c:pt>
                <c:pt idx="8">
                  <c:v>10.899999999999999</c:v>
                </c:pt>
                <c:pt idx="9">
                  <c:v>10.399999999999999</c:v>
                </c:pt>
                <c:pt idx="10">
                  <c:v>10.399999999999999</c:v>
                </c:pt>
                <c:pt idx="11">
                  <c:v>9.8999999999999986</c:v>
                </c:pt>
                <c:pt idx="12" formatCode="General">
                  <c:v>9.8999999999999986</c:v>
                </c:pt>
                <c:pt idx="13">
                  <c:v>9.8999999999999986</c:v>
                </c:pt>
                <c:pt idx="14">
                  <c:v>8.3999999999999986</c:v>
                </c:pt>
                <c:pt idx="15">
                  <c:v>8.8999999999999986</c:v>
                </c:pt>
                <c:pt idx="16">
                  <c:v>8.8999999999999986</c:v>
                </c:pt>
              </c:numCache>
            </c:numRef>
          </c:xVal>
          <c:yVal>
            <c:numRef>
              <c:f>Template!$T$17:$T$33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866B-46B8-84C8-64FE0A822FA8}"/>
            </c:ext>
          </c:extLst>
        </c:ser>
        <c:ser>
          <c:idx val="17"/>
          <c:order val="18"/>
          <c:tx>
            <c:v>Segment 5-Down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1D44E37-C97E-46FC-A47D-F5664E6E46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E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F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0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1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2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3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4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5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6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7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8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9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Template!$S$34:$S$56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Template!$T$34:$T$56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Template!$U$34:$U$56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FA-866B-46B8-84C8-64FE0A822FA8}"/>
            </c:ext>
          </c:extLst>
        </c:ser>
        <c:ser>
          <c:idx val="18"/>
          <c:order val="19"/>
          <c:tx>
            <c:v>Segment 5-Up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B-866B-46B8-84C8-64FE0A822F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C-866B-46B8-84C8-64FE0A822F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D-866B-46B8-84C8-64FE0A822F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E-866B-46B8-84C8-64FE0A822F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F-866B-46B8-84C8-64FE0A822F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0-866B-46B8-84C8-64FE0A822F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1-866B-46B8-84C8-64FE0A822F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2-866B-46B8-84C8-64FE0A822F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3-866B-46B8-84C8-64FE0A822F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4-866B-46B8-84C8-64FE0A822F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5-866B-46B8-84C8-64FE0A822F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C19ED22-70EF-4F5C-AA9E-E15162EAEAD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6-866B-46B8-84C8-64FE0A822F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866B-46B8-84C8-64FE0A822F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8-866B-46B8-84C8-64FE0A822F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9-866B-46B8-84C8-64FE0A822F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A-866B-46B8-84C8-64FE0A822F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B-866B-46B8-84C8-64FE0A822F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C-866B-46B8-84C8-64FE0A822F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D-866B-46B8-84C8-64FE0A822F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E-866B-46B8-84C8-64FE0A822F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F-866B-46B8-84C8-64FE0A822F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0-866B-46B8-84C8-64FE0A822F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1-866B-46B8-84C8-64FE0A822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Template!$S$57:$S$79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Template!$T$57:$T$79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Template!$U$57:$U$79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112-866B-46B8-84C8-64FE0A82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22752"/>
        <c:axId val="673223080"/>
      </c:scatterChart>
      <c:valAx>
        <c:axId val="67322275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3080"/>
        <c:crosses val="autoZero"/>
        <c:crossBetween val="midCat"/>
      </c:valAx>
      <c:valAx>
        <c:axId val="67322308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275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958898055831758E-2"/>
          <c:y val="0"/>
          <c:w val="0.9474022018578736"/>
          <c:h val="1"/>
        </c:manualLayout>
      </c:layout>
      <c:scatterChart>
        <c:scatterStyle val="lineMarker"/>
        <c:varyColors val="0"/>
        <c:ser>
          <c:idx val="2"/>
          <c:order val="0"/>
          <c:tx>
            <c:v>Segment 1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925A88CC-372D-4246-9302-C6B2864F5D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94A-4898-8EA0-46F3EAF50B3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8A3DAC-5D83-464F-8B07-68A607D8DEEB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518562-B67A-49D4-B336-236581E543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1'!$C$14:$C$16</c:f>
              <c:numCache>
                <c:formatCode>#,##0.00</c:formatCode>
                <c:ptCount val="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</c:numCache>
            </c:numRef>
          </c:xVal>
          <c:yVal>
            <c:numRef>
              <c:f>'Example 1'!$D$14:$D$16</c:f>
              <c:numCache>
                <c:formatCode>#,##0.00</c:formatCode>
                <c:ptCount val="3"/>
                <c:pt idx="0">
                  <c:v>0</c:v>
                </c:pt>
                <c:pt idx="1">
                  <c:v>-0.45</c:v>
                </c:pt>
                <c:pt idx="2">
                  <c:v>-0.9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1'!$E$14:$E$16</c15:f>
                <c15:dlblRangeCache>
                  <c:ptCount val="3"/>
                  <c:pt idx="0">
                    <c:v>Elec
100.0%</c:v>
                  </c:pt>
                  <c:pt idx="1">
                    <c:v>Tungsten Lightbulb</c:v>
                  </c:pt>
                  <c:pt idx="2">
                    <c:v>Light
10.0%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94A-4898-8EA0-46F3EAF50B37}"/>
            </c:ext>
          </c:extLst>
        </c:ser>
        <c:ser>
          <c:idx val="0"/>
          <c:order val="1"/>
          <c:tx>
            <c:v>Segment 1-Arrow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1'!$C$17:$C$33</c:f>
              <c:numCache>
                <c:formatCode>0.00</c:formatCode>
                <c:ptCount val="17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1.5</c:v>
                </c:pt>
                <c:pt idx="4">
                  <c:v>#N/A</c:v>
                </c:pt>
                <c:pt idx="5">
                  <c:v>1.5</c:v>
                </c:pt>
                <c:pt idx="6">
                  <c:v>2.4500000000000002</c:v>
                </c:pt>
                <c:pt idx="7" formatCode="#,##0.00">
                  <c:v>2.4500000000000002</c:v>
                </c:pt>
                <c:pt idx="8" formatCode="#,##0.00">
                  <c:v>2.5</c:v>
                </c:pt>
                <c:pt idx="9" formatCode="#,##0.00">
                  <c:v>2.4500000000000002</c:v>
                </c:pt>
                <c:pt idx="10">
                  <c:v>2.4500000000000002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</c:numCache>
            </c:numRef>
          </c:xVal>
          <c:yVal>
            <c:numRef>
              <c:f>'Example 1'!$D$17:$D$33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#N/A</c:v>
                </c:pt>
                <c:pt idx="5">
                  <c:v>-0.8</c:v>
                </c:pt>
                <c:pt idx="6">
                  <c:v>-0.8</c:v>
                </c:pt>
                <c:pt idx="7">
                  <c:v>-0.8</c:v>
                </c:pt>
                <c:pt idx="8">
                  <c:v>-0.9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4A-4898-8EA0-46F3EAF50B37}"/>
            </c:ext>
          </c:extLst>
        </c:ser>
        <c:ser>
          <c:idx val="1"/>
          <c:order val="2"/>
          <c:tx>
            <c:v>Segment 1-Up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BCD5641-0273-490E-888B-A889337E5E5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1'!$C$57:$C$79</c:f>
              <c:numCache>
                <c:formatCode>0.00</c:formatCode>
                <c:ptCount val="23"/>
                <c:pt idx="0">
                  <c:v>1.5</c:v>
                </c:pt>
                <c:pt idx="1">
                  <c:v>1.517364817766693</c:v>
                </c:pt>
                <c:pt idx="2">
                  <c:v>1.534202014332567</c:v>
                </c:pt>
                <c:pt idx="3">
                  <c:v>1.55</c:v>
                </c:pt>
                <c:pt idx="4">
                  <c:v>1.5642787609686539</c:v>
                </c:pt>
                <c:pt idx="5">
                  <c:v>1.5766044443118978</c:v>
                </c:pt>
                <c:pt idx="6">
                  <c:v>1.5866025403784438</c:v>
                </c:pt>
                <c:pt idx="7">
                  <c:v>1.5939692620785908</c:v>
                </c:pt>
                <c:pt idx="8">
                  <c:v>1.5984807753012209</c:v>
                </c:pt>
                <c:pt idx="9">
                  <c:v>1.6</c:v>
                </c:pt>
                <c:pt idx="10">
                  <c:v>1.55</c:v>
                </c:pt>
                <c:pt idx="11">
                  <c:v>2.2818181818181822</c:v>
                </c:pt>
                <c:pt idx="12">
                  <c:v>3.0136363636363637</c:v>
                </c:pt>
                <c:pt idx="13">
                  <c:v>2.9636363636363638</c:v>
                </c:pt>
                <c:pt idx="14">
                  <c:v>2.9414004384996866</c:v>
                </c:pt>
                <c:pt idx="15">
                  <c:v>2.8753682904230118</c:v>
                </c:pt>
                <c:pt idx="16">
                  <c:v>2.7675462728117695</c:v>
                </c:pt>
                <c:pt idx="17">
                  <c:v>2.6212105031105044</c:v>
                </c:pt>
                <c:pt idx="18">
                  <c:v>2.4408073196321172</c:v>
                </c:pt>
                <c:pt idx="19">
                  <c:v>2.2318181818181819</c:v>
                </c:pt>
                <c:pt idx="20">
                  <c:v>2.0005931188675699</c:v>
                </c:pt>
                <c:pt idx="21">
                  <c:v>1.7541577873125072</c:v>
                </c:pt>
                <c:pt idx="22">
                  <c:v>1.5000000000000002</c:v>
                </c:pt>
              </c:numCache>
            </c:numRef>
          </c:xVal>
          <c:yVal>
            <c:numRef>
              <c:f>'Example 1'!$D$57:$D$79</c:f>
              <c:numCache>
                <c:formatCode>0.00</c:formatCode>
                <c:ptCount val="23"/>
                <c:pt idx="0">
                  <c:v>1</c:v>
                </c:pt>
                <c:pt idx="1">
                  <c:v>1.0015192246987792</c:v>
                </c:pt>
                <c:pt idx="2">
                  <c:v>1.0060307379214093</c:v>
                </c:pt>
                <c:pt idx="3">
                  <c:v>1.0133974596215563</c:v>
                </c:pt>
                <c:pt idx="4">
                  <c:v>1.0233955556881023</c:v>
                </c:pt>
                <c:pt idx="5">
                  <c:v>1.0357212390313462</c:v>
                </c:pt>
                <c:pt idx="6">
                  <c:v>1.05</c:v>
                </c:pt>
                <c:pt idx="7">
                  <c:v>1.0657979856674331</c:v>
                </c:pt>
                <c:pt idx="8">
                  <c:v>1.0826351822333071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1.2000000000000002</c:v>
                </c:pt>
                <c:pt idx="12">
                  <c:v>1.1000000000000003</c:v>
                </c:pt>
                <c:pt idx="13">
                  <c:v>1.1000000000000003</c:v>
                </c:pt>
                <c:pt idx="14">
                  <c:v>0.77006846243283245</c:v>
                </c:pt>
                <c:pt idx="15">
                  <c:v>0.45016172768122953</c:v>
                </c:pt>
                <c:pt idx="16">
                  <c:v>0.15000000000000047</c:v>
                </c:pt>
                <c:pt idx="17">
                  <c:v>-0.12129645840442471</c:v>
                </c:pt>
                <c:pt idx="18">
                  <c:v>-0.3554844419260581</c:v>
                </c:pt>
                <c:pt idx="19">
                  <c:v>-0.54544826719043349</c:v>
                </c:pt>
                <c:pt idx="20">
                  <c:v>-0.68541597949322575</c:v>
                </c:pt>
                <c:pt idx="21">
                  <c:v>-0.77113473072319527</c:v>
                </c:pt>
                <c:pt idx="22">
                  <c:v>-0.8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1'!$E$57:$E$79</c15:f>
                <c15:dlblRangeCache>
                  <c:ptCount val="23"/>
                  <c:pt idx="11">
                    <c:v>Heat
90.0%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894A-4898-8EA0-46F3EAF50B37}"/>
            </c:ext>
          </c:extLst>
        </c:ser>
        <c:ser>
          <c:idx val="6"/>
          <c:order val="3"/>
          <c:tx>
            <c:v>Segment 1-Down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FFE8938-0BCE-4E7B-83D9-3B0F4AC31E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1'!$C$34:$C$56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1'!$D$34:$D$56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1'!$E$34:$E$56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34-894A-4898-8EA0-46F3EAF50B37}"/>
            </c:ext>
          </c:extLst>
        </c:ser>
        <c:ser>
          <c:idx val="19"/>
          <c:order val="4"/>
          <c:tx>
            <c:v>Segment 2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1E76FEA-F868-49A6-8972-C396A1EEF8F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894A-4898-8EA0-46F3EAF50B3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764CE5-2CB9-40FD-B90E-21E7BD29E615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D412618-54B1-434A-A633-2ABED747FC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1'!$G$14:$G$16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'Example 1'!$H$14:$H$16</c:f>
              <c:numCache>
                <c:formatCode>#,##0.00</c:formatCode>
                <c:ptCount val="3"/>
                <c:pt idx="0">
                  <c:v>-0.9</c:v>
                </c:pt>
                <c:pt idx="1">
                  <c:v>-0.45</c:v>
                </c:pt>
                <c:pt idx="2">
                  <c:v>-0.9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1'!$I$14:$I$16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38-894A-4898-8EA0-46F3EAF50B37}"/>
            </c:ext>
          </c:extLst>
        </c:ser>
        <c:ser>
          <c:idx val="3"/>
          <c:order val="5"/>
          <c:tx>
            <c:v>Segment 2-Arrow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1'!$G$17:$G$33</c:f>
              <c:numCache>
                <c:formatCode>#,##0.00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General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 formatCode="General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xVal>
          <c:yVal>
            <c:numRef>
              <c:f>'Example 1'!$H$17:$H$33</c:f>
              <c:numCache>
                <c:formatCode>General</c:formatCode>
                <c:ptCount val="17"/>
                <c:pt idx="0">
                  <c:v>-0.9</c:v>
                </c:pt>
                <c:pt idx="1">
                  <c:v>-0.9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-0.8</c:v>
                </c:pt>
                <c:pt idx="6">
                  <c:v>-0.8</c:v>
                </c:pt>
                <c:pt idx="7">
                  <c:v>-0.8</c:v>
                </c:pt>
                <c:pt idx="8">
                  <c:v>-0.9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-0.9</c:v>
                </c:pt>
                <c:pt idx="16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894A-4898-8EA0-46F3EAF50B37}"/>
            </c:ext>
          </c:extLst>
        </c:ser>
        <c:ser>
          <c:idx val="7"/>
          <c:order val="6"/>
          <c:tx>
            <c:v>Segment 2-Down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C977729-6F43-4A9F-8FFD-8B0D56EDF1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1'!$G$34:$G$56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1'!$H$34:$H$56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1'!$I$34:$I$56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51-894A-4898-8EA0-46F3EAF50B37}"/>
            </c:ext>
          </c:extLst>
        </c:ser>
        <c:ser>
          <c:idx val="9"/>
          <c:order val="7"/>
          <c:tx>
            <c:v>Segment 2-Up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1C11063-CE54-4DE6-BFA5-C0DC6AF81D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1'!$G$57:$G$79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1'!$H$57:$H$79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1'!$I$57:$I$79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69-894A-4898-8EA0-46F3EAF50B37}"/>
            </c:ext>
          </c:extLst>
        </c:ser>
        <c:ser>
          <c:idx val="4"/>
          <c:order val="8"/>
          <c:tx>
            <c:v>Segment 3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B15E5006-22B1-4011-9B62-CB77575FB0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894A-4898-8EA0-46F3EAF50B3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4D860A-FF28-47EB-907D-471601C969FC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0ED90A-E4AA-4FDC-A7DD-C94A833F38B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1'!$K$14:$K$16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'Example 1'!$L$14:$L$16</c:f>
              <c:numCache>
                <c:formatCode>#,##0.00</c:formatCode>
                <c:ptCount val="3"/>
                <c:pt idx="0">
                  <c:v>-0.9</c:v>
                </c:pt>
                <c:pt idx="1">
                  <c:v>-0.45</c:v>
                </c:pt>
                <c:pt idx="2">
                  <c:v>-0.9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1'!$M$14:$M$16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6D-894A-4898-8EA0-46F3EAF50B37}"/>
            </c:ext>
          </c:extLst>
        </c:ser>
        <c:ser>
          <c:idx val="5"/>
          <c:order val="9"/>
          <c:tx>
            <c:v>Segment 3-Arrow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1'!$K$17:$K$33</c:f>
              <c:numCache>
                <c:formatCode>#,##0.00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General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 formatCode="General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xVal>
          <c:yVal>
            <c:numRef>
              <c:f>'Example 1'!$L$17:$L$33</c:f>
              <c:numCache>
                <c:formatCode>General</c:formatCode>
                <c:ptCount val="17"/>
                <c:pt idx="0">
                  <c:v>-0.9</c:v>
                </c:pt>
                <c:pt idx="1">
                  <c:v>-0.9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-0.8</c:v>
                </c:pt>
                <c:pt idx="6">
                  <c:v>-0.8</c:v>
                </c:pt>
                <c:pt idx="7">
                  <c:v>-0.8</c:v>
                </c:pt>
                <c:pt idx="8">
                  <c:v>-0.9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-0.9</c:v>
                </c:pt>
                <c:pt idx="16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894A-4898-8EA0-46F3EAF50B37}"/>
            </c:ext>
          </c:extLst>
        </c:ser>
        <c:ser>
          <c:idx val="8"/>
          <c:order val="10"/>
          <c:tx>
            <c:v>Segment 3-Down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01491FD-799C-418A-B64C-D0496B64B96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1'!$K$34:$K$56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1'!$L$34:$L$56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1'!$M$34:$M$56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86-894A-4898-8EA0-46F3EAF50B37}"/>
            </c:ext>
          </c:extLst>
        </c:ser>
        <c:ser>
          <c:idx val="10"/>
          <c:order val="11"/>
          <c:tx>
            <c:v>Segment 3-Up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CBFEBFC-2FFE-410A-A4AC-1B497FCF408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2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1'!$K$57:$K$79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1'!$L$57:$L$79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1'!$M$57:$M$79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9E-894A-4898-8EA0-46F3EAF50B37}"/>
            </c:ext>
          </c:extLst>
        </c:ser>
        <c:ser>
          <c:idx val="11"/>
          <c:order val="12"/>
          <c:tx>
            <c:v>Segment 4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219ED2B-22CA-4DD0-9AE6-D2727EBDB04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894A-4898-8EA0-46F3EAF50B3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D1B178-E0F1-4D42-8D7A-BD9F021A0EE3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FB8767-FEBE-4893-9CCE-70B6B63676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1'!$O$14:$O$16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'Example 1'!$P$14:$P$16</c:f>
              <c:numCache>
                <c:formatCode>#,##0.00</c:formatCode>
                <c:ptCount val="3"/>
                <c:pt idx="0">
                  <c:v>-0.9</c:v>
                </c:pt>
                <c:pt idx="1">
                  <c:v>-0.45</c:v>
                </c:pt>
                <c:pt idx="2">
                  <c:v>-0.9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1'!$Q$14:$Q$16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A2-894A-4898-8EA0-46F3EAF50B37}"/>
            </c:ext>
          </c:extLst>
        </c:ser>
        <c:ser>
          <c:idx val="12"/>
          <c:order val="13"/>
          <c:tx>
            <c:v>Segment 4-Arrow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1'!$O$17:$O$33</c:f>
              <c:numCache>
                <c:formatCode>#,##0.00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General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 formatCode="General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xVal>
          <c:yVal>
            <c:numRef>
              <c:f>'Example 1'!$P$17:$P$33</c:f>
              <c:numCache>
                <c:formatCode>General</c:formatCode>
                <c:ptCount val="17"/>
                <c:pt idx="0">
                  <c:v>-0.9</c:v>
                </c:pt>
                <c:pt idx="1">
                  <c:v>-0.9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-0.8</c:v>
                </c:pt>
                <c:pt idx="6">
                  <c:v>-0.8</c:v>
                </c:pt>
                <c:pt idx="7">
                  <c:v>-0.8</c:v>
                </c:pt>
                <c:pt idx="8">
                  <c:v>-0.9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-0.9</c:v>
                </c:pt>
                <c:pt idx="16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894A-4898-8EA0-46F3EAF50B37}"/>
            </c:ext>
          </c:extLst>
        </c:ser>
        <c:ser>
          <c:idx val="13"/>
          <c:order val="14"/>
          <c:tx>
            <c:v>Segment 4-Down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3BCC27F-B214-4EB7-9748-1B7A41879A4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F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1'!$O$34:$O$56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1'!$P$34:$P$56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1'!$Q$34:$Q$56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BB-894A-4898-8EA0-46F3EAF50B37}"/>
            </c:ext>
          </c:extLst>
        </c:ser>
        <c:ser>
          <c:idx val="14"/>
          <c:order val="15"/>
          <c:tx>
            <c:v>Segment 4-Up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A9D1D36-3D75-4E3D-8AE3-2D4B7FA012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2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1'!$O$57:$O$79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1'!$P$57:$P$79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1'!$Q$57:$Q$79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D3-894A-4898-8EA0-46F3EAF50B37}"/>
            </c:ext>
          </c:extLst>
        </c:ser>
        <c:ser>
          <c:idx val="15"/>
          <c:order val="16"/>
          <c:tx>
            <c:v>Segment 5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F1679178-D1CE-4F3F-8B10-7E44BA9629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894A-4898-8EA0-46F3EAF50B3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8382FE-E77A-465B-8B2A-8E0564CEA2E6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55B865-1F7D-4B84-88A9-9528D9023F2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1'!$S$14:$S$16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'Example 1'!$T$14:$T$16</c:f>
              <c:numCache>
                <c:formatCode>#,##0.00</c:formatCode>
                <c:ptCount val="3"/>
                <c:pt idx="0">
                  <c:v>-0.9</c:v>
                </c:pt>
                <c:pt idx="1">
                  <c:v>-0.45</c:v>
                </c:pt>
                <c:pt idx="2">
                  <c:v>-0.9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1'!$U$14:$U$16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D7-894A-4898-8EA0-46F3EAF50B37}"/>
            </c:ext>
          </c:extLst>
        </c:ser>
        <c:ser>
          <c:idx val="16"/>
          <c:order val="17"/>
          <c:tx>
            <c:v>Segment 5-Arrow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1'!$S$17:$S$33</c:f>
              <c:numCache>
                <c:formatCode>#,##0.00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General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 formatCode="General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xVal>
          <c:yVal>
            <c:numRef>
              <c:f>'Example 1'!$T$17:$T$33</c:f>
              <c:numCache>
                <c:formatCode>General</c:formatCode>
                <c:ptCount val="17"/>
                <c:pt idx="0">
                  <c:v>-0.9</c:v>
                </c:pt>
                <c:pt idx="1">
                  <c:v>-0.9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-0.8</c:v>
                </c:pt>
                <c:pt idx="6">
                  <c:v>-0.8</c:v>
                </c:pt>
                <c:pt idx="7">
                  <c:v>-0.8</c:v>
                </c:pt>
                <c:pt idx="8">
                  <c:v>-0.9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-0.9</c:v>
                </c:pt>
                <c:pt idx="16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894A-4898-8EA0-46F3EAF50B37}"/>
            </c:ext>
          </c:extLst>
        </c:ser>
        <c:ser>
          <c:idx val="17"/>
          <c:order val="18"/>
          <c:tx>
            <c:v>Segment 5-Down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0680B0-E4E1-48C2-B221-4BEDA98E5F6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4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E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F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1'!$S$34:$S$56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1'!$T$34:$T$56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1'!$U$34:$U$56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F0-894A-4898-8EA0-46F3EAF50B37}"/>
            </c:ext>
          </c:extLst>
        </c:ser>
        <c:ser>
          <c:idx val="18"/>
          <c:order val="19"/>
          <c:tx>
            <c:v>Segment 5-Up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1-894A-4898-8EA0-46F3EAF50B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2-894A-4898-8EA0-46F3EAF50B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3-894A-4898-8EA0-46F3EAF50B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4-894A-4898-8EA0-46F3EAF50B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5-894A-4898-8EA0-46F3EAF50B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6-894A-4898-8EA0-46F3EAF50B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7-894A-4898-8EA0-46F3EAF50B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8-894A-4898-8EA0-46F3EAF50B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9-894A-4898-8EA0-46F3EAF50B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A-894A-4898-8EA0-46F3EAF50B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B-894A-4898-8EA0-46F3EAF50B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4131A30-7575-484A-B226-A3115C0A38A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894A-4898-8EA0-46F3EAF50B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D-894A-4898-8EA0-46F3EAF50B3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E-894A-4898-8EA0-46F3EAF50B3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F-894A-4898-8EA0-46F3EAF50B3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0-894A-4898-8EA0-46F3EAF50B3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1-894A-4898-8EA0-46F3EAF50B3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2-894A-4898-8EA0-46F3EAF50B3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3-894A-4898-8EA0-46F3EAF50B3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4-894A-4898-8EA0-46F3EAF50B3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5-894A-4898-8EA0-46F3EAF50B3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6-894A-4898-8EA0-46F3EAF50B3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894A-4898-8EA0-46F3EAF50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1'!$S$57:$S$79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1'!$T$57:$T$79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1'!$U$57:$U$79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108-894A-4898-8EA0-46F3EAF5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22752"/>
        <c:axId val="673223080"/>
      </c:scatterChart>
      <c:valAx>
        <c:axId val="67322275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3080"/>
        <c:crosses val="autoZero"/>
        <c:crossBetween val="midCat"/>
      </c:valAx>
      <c:valAx>
        <c:axId val="67322308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275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958898055831758E-2"/>
          <c:y val="0"/>
          <c:w val="0.9474022018578736"/>
          <c:h val="1"/>
        </c:manualLayout>
      </c:layout>
      <c:scatterChart>
        <c:scatterStyle val="lineMarker"/>
        <c:varyColors val="0"/>
        <c:ser>
          <c:idx val="2"/>
          <c:order val="0"/>
          <c:tx>
            <c:v>Segment 1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ECFD355E-A55E-45A0-A203-852AE13CE9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7FB-4A02-B9F7-1EDF5F33E8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84ACE5-CE72-484D-A5C6-E8DB87220A8F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A73E74-AD29-40A9-BA85-2F8E07CD39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2'!$C$14:$C$16</c:f>
              <c:numCache>
                <c:formatCode>#,##0.00</c:formatCode>
                <c:ptCount val="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</c:numCache>
            </c:numRef>
          </c:xVal>
          <c:yVal>
            <c:numRef>
              <c:f>'Example 2'!$D$14:$D$16</c:f>
              <c:numCache>
                <c:formatCode>#,##0.00</c:formatCode>
                <c:ptCount val="3"/>
                <c:pt idx="0">
                  <c:v>0</c:v>
                </c:pt>
                <c:pt idx="1">
                  <c:v>-0.19449999999999998</c:v>
                </c:pt>
                <c:pt idx="2">
                  <c:v>1.0000000000000009E-2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2'!$E$14:$E$16</c15:f>
                <c15:dlblRangeCache>
                  <c:ptCount val="3"/>
                  <c:pt idx="0">
                    <c:v>Nat Gas
100.0%</c:v>
                  </c:pt>
                  <c:pt idx="1">
                    <c:v>Steam Boiler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C7FB-4A02-B9F7-1EDF5F33E860}"/>
            </c:ext>
          </c:extLst>
        </c:ser>
        <c:ser>
          <c:idx val="0"/>
          <c:order val="1"/>
          <c:tx>
            <c:v>Segment 1-Arrow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2'!$C$17:$C$33</c:f>
              <c:numCache>
                <c:formatCode>0.00</c:formatCode>
                <c:ptCount val="17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 formatCode="#,##0.00">
                  <c:v>2.0049999999999999</c:v>
                </c:pt>
                <c:pt idx="7" formatCode="#,##0.00">
                  <c:v>#N/A</c:v>
                </c:pt>
                <c:pt idx="8" formatCode="#,##0.00">
                  <c:v>2.5</c:v>
                </c:pt>
                <c:pt idx="9" formatCode="#,##0.00">
                  <c:v>#N/A</c:v>
                </c:pt>
                <c:pt idx="10" formatCode="#,##0.00">
                  <c:v>2.0049999999999999</c:v>
                </c:pt>
                <c:pt idx="11">
                  <c:v>1.5</c:v>
                </c:pt>
                <c:pt idx="12">
                  <c:v>#N/A</c:v>
                </c:pt>
                <c:pt idx="13">
                  <c:v>1.5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</c:numCache>
            </c:numRef>
          </c:xVal>
          <c:yVal>
            <c:numRef>
              <c:f>'Example 2'!$D$17:$D$33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1.0000000000000009E-2</c:v>
                </c:pt>
                <c:pt idx="9">
                  <c:v>-0.98</c:v>
                </c:pt>
                <c:pt idx="10">
                  <c:v>-0.98</c:v>
                </c:pt>
                <c:pt idx="11">
                  <c:v>-0.98</c:v>
                </c:pt>
                <c:pt idx="12">
                  <c:v>#N/A</c:v>
                </c:pt>
                <c:pt idx="13">
                  <c:v>-1</c:v>
                </c:pt>
                <c:pt idx="14">
                  <c:v>-1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FB-4A02-B9F7-1EDF5F33E860}"/>
            </c:ext>
          </c:extLst>
        </c:ser>
        <c:ser>
          <c:idx val="1"/>
          <c:order val="2"/>
          <c:tx>
            <c:v>Segment 1-Up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A7E9F39-AC15-42EB-B781-C8D0739FB2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2'!$C$57:$C$79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2'!$D$57:$D$79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2'!$E$57:$E$79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1C-C7FB-4A02-B9F7-1EDF5F33E860}"/>
            </c:ext>
          </c:extLst>
        </c:ser>
        <c:ser>
          <c:idx val="6"/>
          <c:order val="3"/>
          <c:tx>
            <c:v>Segment 1-Down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D6AC349-8E71-427C-93CC-E1FEEDA184D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2'!$C$34:$C$56</c:f>
              <c:numCache>
                <c:formatCode>#,##0.00</c:formatCode>
                <c:ptCount val="23"/>
                <c:pt idx="0">
                  <c:v>1.5</c:v>
                </c:pt>
                <c:pt idx="1">
                  <c:v>1.517364817766693</c:v>
                </c:pt>
                <c:pt idx="2">
                  <c:v>1.534202014332567</c:v>
                </c:pt>
                <c:pt idx="3">
                  <c:v>1.55</c:v>
                </c:pt>
                <c:pt idx="4">
                  <c:v>1.5642787609686539</c:v>
                </c:pt>
                <c:pt idx="5">
                  <c:v>1.5766044443118978</c:v>
                </c:pt>
                <c:pt idx="6">
                  <c:v>1.5866025403784438</c:v>
                </c:pt>
                <c:pt idx="7">
                  <c:v>1.5939692620785908</c:v>
                </c:pt>
                <c:pt idx="8">
                  <c:v>1.5984807753012209</c:v>
                </c:pt>
                <c:pt idx="9">
                  <c:v>1.6</c:v>
                </c:pt>
                <c:pt idx="10">
                  <c:v>1.55</c:v>
                </c:pt>
                <c:pt idx="11">
                  <c:v>1.6069444444444445</c:v>
                </c:pt>
                <c:pt idx="12">
                  <c:v>1.663888888888889</c:v>
                </c:pt>
                <c:pt idx="13">
                  <c:v>1.6138888888888889</c:v>
                </c:pt>
                <c:pt idx="14">
                  <c:v>1.6121586607597238</c:v>
                </c:pt>
                <c:pt idx="15">
                  <c:v>1.607020548478395</c:v>
                </c:pt>
                <c:pt idx="16">
                  <c:v>1.598630670986561</c:v>
                </c:pt>
                <c:pt idx="17">
                  <c:v>1.587243950466328</c:v>
                </c:pt>
                <c:pt idx="18">
                  <c:v>1.5732063666587448</c:v>
                </c:pt>
                <c:pt idx="19">
                  <c:v>1.5569444444444445</c:v>
                </c:pt>
                <c:pt idx="20">
                  <c:v>1.538952294100979</c:v>
                </c:pt>
                <c:pt idx="21">
                  <c:v>1.519776598012067</c:v>
                </c:pt>
                <c:pt idx="22">
                  <c:v>1.5</c:v>
                </c:pt>
              </c:numCache>
            </c:numRef>
          </c:xVal>
          <c:yVal>
            <c:numRef>
              <c:f>'Example 2'!$D$34:$D$56</c:f>
              <c:numCache>
                <c:formatCode>#,##0.00</c:formatCode>
                <c:ptCount val="23"/>
                <c:pt idx="0">
                  <c:v>-1</c:v>
                </c:pt>
                <c:pt idx="1">
                  <c:v>-1.0015192246987792</c:v>
                </c:pt>
                <c:pt idx="2">
                  <c:v>-1.0060307379214093</c:v>
                </c:pt>
                <c:pt idx="3">
                  <c:v>-1.0133974596215563</c:v>
                </c:pt>
                <c:pt idx="4">
                  <c:v>-1.0233955556881023</c:v>
                </c:pt>
                <c:pt idx="5">
                  <c:v>-1.0357212390313462</c:v>
                </c:pt>
                <c:pt idx="6">
                  <c:v>-1.05</c:v>
                </c:pt>
                <c:pt idx="7">
                  <c:v>-1.0657979856674331</c:v>
                </c:pt>
                <c:pt idx="8">
                  <c:v>-1.0826351822333071</c:v>
                </c:pt>
                <c:pt idx="9">
                  <c:v>-1.1000000000000001</c:v>
                </c:pt>
                <c:pt idx="10">
                  <c:v>-1.1000000000000001</c:v>
                </c:pt>
                <c:pt idx="11">
                  <c:v>-1.2000000000000002</c:v>
                </c:pt>
                <c:pt idx="12">
                  <c:v>-1.1000000000000001</c:v>
                </c:pt>
                <c:pt idx="13">
                  <c:v>-1.1000000000000001</c:v>
                </c:pt>
                <c:pt idx="14">
                  <c:v>-1.0791622186799685</c:v>
                </c:pt>
                <c:pt idx="15">
                  <c:v>-1.0589575828009199</c:v>
                </c:pt>
                <c:pt idx="16">
                  <c:v>-1.04</c:v>
                </c:pt>
                <c:pt idx="17">
                  <c:v>-1.0228654868376155</c:v>
                </c:pt>
                <c:pt idx="18">
                  <c:v>-1.0080746668257228</c:v>
                </c:pt>
                <c:pt idx="19">
                  <c:v>-0.9960769515458674</c:v>
                </c:pt>
                <c:pt idx="20">
                  <c:v>-0.987236885505691</c:v>
                </c:pt>
                <c:pt idx="21">
                  <c:v>-0.98182306963853505</c:v>
                </c:pt>
                <c:pt idx="22">
                  <c:v>-0.98000000000000009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2'!$E$34:$E$56</c15:f>
                <c15:dlblRangeCache>
                  <c:ptCount val="23"/>
                  <c:pt idx="11">
                    <c:v>Shell losses
1.0%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C7FB-4A02-B9F7-1EDF5F33E860}"/>
            </c:ext>
          </c:extLst>
        </c:ser>
        <c:ser>
          <c:idx val="19"/>
          <c:order val="4"/>
          <c:tx>
            <c:v>Segment 2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B186E39-0372-44DB-A5C5-61A8C43A8A3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C7FB-4A02-B9F7-1EDF5F33E8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B1901A5-A984-4523-8A15-9F60C5E0332F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462ECF-E820-4E79-BEF7-095A2F8E2C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2'!$G$14:$G$16</c:f>
              <c:numCache>
                <c:formatCode>#,##0.00</c:formatCode>
                <c:ptCount val="3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</c:numCache>
            </c:numRef>
          </c:xVal>
          <c:yVal>
            <c:numRef>
              <c:f>'Example 2'!$H$14:$H$16</c:f>
              <c:numCache>
                <c:formatCode>#,##0.00</c:formatCode>
                <c:ptCount val="3"/>
                <c:pt idx="0">
                  <c:v>1.0000000000000009E-2</c:v>
                </c:pt>
                <c:pt idx="1">
                  <c:v>-0.19449999999999998</c:v>
                </c:pt>
                <c:pt idx="2">
                  <c:v>-0.24399999999999999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2'!$I$14:$I$16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38-C7FB-4A02-B9F7-1EDF5F33E860}"/>
            </c:ext>
          </c:extLst>
        </c:ser>
        <c:ser>
          <c:idx val="3"/>
          <c:order val="5"/>
          <c:tx>
            <c:v>Segment 2-Arrow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2'!$G$17:$G$33</c:f>
              <c:numCache>
                <c:formatCode>#,##0.00</c:formatCode>
                <c:ptCount val="17"/>
                <c:pt idx="0">
                  <c:v>2.5</c:v>
                </c:pt>
                <c:pt idx="1">
                  <c:v>#N/A</c:v>
                </c:pt>
                <c:pt idx="2">
                  <c:v>2.0049999999999999</c:v>
                </c:pt>
                <c:pt idx="3">
                  <c:v>3.5</c:v>
                </c:pt>
                <c:pt idx="4" formatCode="General">
                  <c:v>#N/A</c:v>
                </c:pt>
                <c:pt idx="5">
                  <c:v>3.5</c:v>
                </c:pt>
                <c:pt idx="6">
                  <c:v>4.141</c:v>
                </c:pt>
                <c:pt idx="7">
                  <c:v>4.141</c:v>
                </c:pt>
                <c:pt idx="8">
                  <c:v>4.5</c:v>
                </c:pt>
                <c:pt idx="9">
                  <c:v>4.141</c:v>
                </c:pt>
                <c:pt idx="10">
                  <c:v>4.141</c:v>
                </c:pt>
                <c:pt idx="11">
                  <c:v>3.5</c:v>
                </c:pt>
                <c:pt idx="12" formatCode="General">
                  <c:v>#N/A</c:v>
                </c:pt>
                <c:pt idx="13">
                  <c:v>3.5</c:v>
                </c:pt>
                <c:pt idx="14">
                  <c:v>2.0049999999999999</c:v>
                </c:pt>
                <c:pt idx="15">
                  <c:v>#N/A</c:v>
                </c:pt>
                <c:pt idx="16">
                  <c:v>2.5</c:v>
                </c:pt>
              </c:numCache>
            </c:numRef>
          </c:xVal>
          <c:yVal>
            <c:numRef>
              <c:f>'Example 2'!$H$17:$H$33</c:f>
              <c:numCache>
                <c:formatCode>General</c:formatCode>
                <c:ptCount val="17"/>
                <c:pt idx="0">
                  <c:v>1.0000000000000009E-2</c:v>
                </c:pt>
                <c:pt idx="1">
                  <c:v>1.0000000000000009E-2</c:v>
                </c:pt>
                <c:pt idx="2">
                  <c:v>1</c:v>
                </c:pt>
                <c:pt idx="3">
                  <c:v>1</c:v>
                </c:pt>
                <c:pt idx="4">
                  <c:v>#N/A</c:v>
                </c:pt>
                <c:pt idx="5">
                  <c:v>0.47399999999999998</c:v>
                </c:pt>
                <c:pt idx="6">
                  <c:v>0.47399999999999998</c:v>
                </c:pt>
                <c:pt idx="7">
                  <c:v>0.47399999999999998</c:v>
                </c:pt>
                <c:pt idx="8">
                  <c:v>-0.24399999999999999</c:v>
                </c:pt>
                <c:pt idx="9">
                  <c:v>-0.96199999999999997</c:v>
                </c:pt>
                <c:pt idx="10">
                  <c:v>-0.96199999999999997</c:v>
                </c:pt>
                <c:pt idx="11">
                  <c:v>-0.96199999999999997</c:v>
                </c:pt>
                <c:pt idx="12">
                  <c:v>#N/A</c:v>
                </c:pt>
                <c:pt idx="13">
                  <c:v>-0.98</c:v>
                </c:pt>
                <c:pt idx="14">
                  <c:v>-0.98</c:v>
                </c:pt>
                <c:pt idx="15">
                  <c:v>1.0000000000000009E-2</c:v>
                </c:pt>
                <c:pt idx="16">
                  <c:v>1.0000000000000009E-2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C7FB-4A02-B9F7-1EDF5F33E860}"/>
            </c:ext>
          </c:extLst>
        </c:ser>
        <c:ser>
          <c:idx val="7"/>
          <c:order val="6"/>
          <c:tx>
            <c:v>Segment 2-Down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BBC6B3F-0975-42E0-846D-B7C1D416D37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2'!$G$34:$G$56</c:f>
              <c:numCache>
                <c:formatCode>#,##0.00</c:formatCode>
                <c:ptCount val="23"/>
                <c:pt idx="0">
                  <c:v>3.5</c:v>
                </c:pt>
                <c:pt idx="1">
                  <c:v>3.5173648177666932</c:v>
                </c:pt>
                <c:pt idx="2">
                  <c:v>3.5342020143325668</c:v>
                </c:pt>
                <c:pt idx="3">
                  <c:v>3.55</c:v>
                </c:pt>
                <c:pt idx="4">
                  <c:v>3.5642787609686541</c:v>
                </c:pt>
                <c:pt idx="5">
                  <c:v>3.5766044443118976</c:v>
                </c:pt>
                <c:pt idx="6">
                  <c:v>3.5866025403784438</c:v>
                </c:pt>
                <c:pt idx="7">
                  <c:v>3.5939692620785908</c:v>
                </c:pt>
                <c:pt idx="8">
                  <c:v>3.5984807753012209</c:v>
                </c:pt>
                <c:pt idx="9">
                  <c:v>3.6</c:v>
                </c:pt>
                <c:pt idx="10">
                  <c:v>3.5500000000000003</c:v>
                </c:pt>
                <c:pt idx="11">
                  <c:v>3.6062500000000002</c:v>
                </c:pt>
                <c:pt idx="12">
                  <c:v>3.6624999999999996</c:v>
                </c:pt>
                <c:pt idx="13">
                  <c:v>3.6124999999999998</c:v>
                </c:pt>
                <c:pt idx="14">
                  <c:v>3.6107908722138733</c:v>
                </c:pt>
                <c:pt idx="15">
                  <c:v>3.6057154198384147</c:v>
                </c:pt>
                <c:pt idx="16">
                  <c:v>3.5974278579257493</c:v>
                </c:pt>
                <c:pt idx="17">
                  <c:v>3.5861799998508852</c:v>
                </c:pt>
                <c:pt idx="18">
                  <c:v>3.5723136060897356</c:v>
                </c:pt>
                <c:pt idx="19">
                  <c:v>3.5562499999999999</c:v>
                </c:pt>
                <c:pt idx="20">
                  <c:v>3.5384772661241377</c:v>
                </c:pt>
                <c:pt idx="21">
                  <c:v>3.5195354199875295</c:v>
                </c:pt>
                <c:pt idx="22">
                  <c:v>3.5</c:v>
                </c:pt>
              </c:numCache>
            </c:numRef>
          </c:xVal>
          <c:yVal>
            <c:numRef>
              <c:f>'Example 2'!$H$34:$H$56</c:f>
              <c:numCache>
                <c:formatCode>#,##0.00</c:formatCode>
                <c:ptCount val="23"/>
                <c:pt idx="0">
                  <c:v>-0.98000000000000009</c:v>
                </c:pt>
                <c:pt idx="1">
                  <c:v>-0.98151922469877928</c:v>
                </c:pt>
                <c:pt idx="2">
                  <c:v>-0.98603073792140927</c:v>
                </c:pt>
                <c:pt idx="3">
                  <c:v>-0.99339745962155623</c:v>
                </c:pt>
                <c:pt idx="4">
                  <c:v>-1.0033955556881022</c:v>
                </c:pt>
                <c:pt idx="5">
                  <c:v>-1.0157212390313461</c:v>
                </c:pt>
                <c:pt idx="6">
                  <c:v>-1.03</c:v>
                </c:pt>
                <c:pt idx="7">
                  <c:v>-1.0457979856674331</c:v>
                </c:pt>
                <c:pt idx="8">
                  <c:v>-1.0626351822333071</c:v>
                </c:pt>
                <c:pt idx="9">
                  <c:v>-1.08</c:v>
                </c:pt>
                <c:pt idx="10">
                  <c:v>-1.08</c:v>
                </c:pt>
                <c:pt idx="11">
                  <c:v>-1.1800000000000002</c:v>
                </c:pt>
                <c:pt idx="12">
                  <c:v>-1.08</c:v>
                </c:pt>
                <c:pt idx="13">
                  <c:v>-1.08</c:v>
                </c:pt>
                <c:pt idx="14">
                  <c:v>-1.0595095150353022</c:v>
                </c:pt>
                <c:pt idx="15">
                  <c:v>-1.0396416230875711</c:v>
                </c:pt>
                <c:pt idx="16">
                  <c:v>-1.0210000000000001</c:v>
                </c:pt>
                <c:pt idx="17">
                  <c:v>-1.0041510620569885</c:v>
                </c:pt>
                <c:pt idx="18">
                  <c:v>-0.98960675571196066</c:v>
                </c:pt>
                <c:pt idx="19">
                  <c:v>-0.97780900235343626</c:v>
                </c:pt>
                <c:pt idx="20">
                  <c:v>-0.96911627074726281</c:v>
                </c:pt>
                <c:pt idx="21">
                  <c:v>-0.96379268514455951</c:v>
                </c:pt>
                <c:pt idx="22">
                  <c:v>-0.96200000000000008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2'!$I$34:$I$56</c15:f>
                <c15:dlblRangeCache>
                  <c:ptCount val="23"/>
                  <c:pt idx="11">
                    <c:v>Blowdown Losses
0.9%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1-C7FB-4A02-B9F7-1EDF5F33E860}"/>
            </c:ext>
          </c:extLst>
        </c:ser>
        <c:ser>
          <c:idx val="9"/>
          <c:order val="7"/>
          <c:tx>
            <c:v>Segment 2-Up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15915A4-630F-4AD2-9CA5-E7871BFCC88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2'!$G$57:$G$79</c:f>
              <c:numCache>
                <c:formatCode>0.00</c:formatCode>
                <c:ptCount val="23"/>
                <c:pt idx="0">
                  <c:v>3.5</c:v>
                </c:pt>
                <c:pt idx="1">
                  <c:v>3.5173648177666932</c:v>
                </c:pt>
                <c:pt idx="2">
                  <c:v>3.5342020143325668</c:v>
                </c:pt>
                <c:pt idx="3">
                  <c:v>3.55</c:v>
                </c:pt>
                <c:pt idx="4">
                  <c:v>3.5642787609686541</c:v>
                </c:pt>
                <c:pt idx="5">
                  <c:v>3.5766044443118976</c:v>
                </c:pt>
                <c:pt idx="6">
                  <c:v>3.5866025403784438</c:v>
                </c:pt>
                <c:pt idx="7">
                  <c:v>3.5939692620785908</c:v>
                </c:pt>
                <c:pt idx="8">
                  <c:v>3.5984807753012209</c:v>
                </c:pt>
                <c:pt idx="9">
                  <c:v>3.6</c:v>
                </c:pt>
                <c:pt idx="10">
                  <c:v>3.5500000000000003</c:v>
                </c:pt>
                <c:pt idx="11">
                  <c:v>3.7826388888888891</c:v>
                </c:pt>
                <c:pt idx="12">
                  <c:v>4.0152777777777775</c:v>
                </c:pt>
                <c:pt idx="13">
                  <c:v>3.9652777777777777</c:v>
                </c:pt>
                <c:pt idx="14">
                  <c:v>3.9582091628598466</c:v>
                </c:pt>
                <c:pt idx="15">
                  <c:v>3.9372180943934434</c:v>
                </c:pt>
                <c:pt idx="16">
                  <c:v>3.9029423753719263</c:v>
                </c:pt>
                <c:pt idx="17">
                  <c:v>3.8564234561734132</c:v>
                </c:pt>
                <c:pt idx="18">
                  <c:v>3.7990747906180427</c:v>
                </c:pt>
                <c:pt idx="19">
                  <c:v>3.7326388888888888</c:v>
                </c:pt>
                <c:pt idx="20">
                  <c:v>3.6591343722418044</c:v>
                </c:pt>
                <c:pt idx="21">
                  <c:v>3.5807946382200302</c:v>
                </c:pt>
                <c:pt idx="22">
                  <c:v>3.5</c:v>
                </c:pt>
              </c:numCache>
            </c:numRef>
          </c:xVal>
          <c:yVal>
            <c:numRef>
              <c:f>'Example 2'!$H$57:$H$79</c:f>
              <c:numCache>
                <c:formatCode>0.00</c:formatCode>
                <c:ptCount val="23"/>
                <c:pt idx="0">
                  <c:v>1</c:v>
                </c:pt>
                <c:pt idx="1">
                  <c:v>1.0015192246987792</c:v>
                </c:pt>
                <c:pt idx="2">
                  <c:v>1.0060307379214093</c:v>
                </c:pt>
                <c:pt idx="3">
                  <c:v>1.0133974596215563</c:v>
                </c:pt>
                <c:pt idx="4">
                  <c:v>1.0233955556881023</c:v>
                </c:pt>
                <c:pt idx="5">
                  <c:v>1.0357212390313462</c:v>
                </c:pt>
                <c:pt idx="6">
                  <c:v>1.05</c:v>
                </c:pt>
                <c:pt idx="7">
                  <c:v>1.0657979856674331</c:v>
                </c:pt>
                <c:pt idx="8">
                  <c:v>1.0826351822333071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1.2000000000000002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0.99129624078050171</c:v>
                </c:pt>
                <c:pt idx="15">
                  <c:v>0.88589539027813147</c:v>
                </c:pt>
                <c:pt idx="16">
                  <c:v>0.78700000000000025</c:v>
                </c:pt>
                <c:pt idx="17">
                  <c:v>0.69761495633622639</c:v>
                </c:pt>
                <c:pt idx="18">
                  <c:v>0.62045617860752</c:v>
                </c:pt>
                <c:pt idx="19">
                  <c:v>0.55786809723094144</c:v>
                </c:pt>
                <c:pt idx="20">
                  <c:v>0.51175241938802152</c:v>
                </c:pt>
                <c:pt idx="21">
                  <c:v>0.48351034661435788</c:v>
                </c:pt>
                <c:pt idx="22">
                  <c:v>0.47400000000000009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2'!$I$57:$I$79</c15:f>
                <c15:dlblRangeCache>
                  <c:ptCount val="23"/>
                  <c:pt idx="11">
                    <c:v>Flue Losses
26.3%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C7FB-4A02-B9F7-1EDF5F33E860}"/>
            </c:ext>
          </c:extLst>
        </c:ser>
        <c:ser>
          <c:idx val="4"/>
          <c:order val="8"/>
          <c:tx>
            <c:v>Segment 3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88FC738-77C9-46AD-ADD4-F2BBF01848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C7FB-4A02-B9F7-1EDF5F33E8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40DFA5-8D76-482C-A56D-E822511A1598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0DD624-2450-461E-B037-EF6142CCA2A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2'!$K$14:$K$16</c:f>
              <c:numCache>
                <c:formatCode>#,##0.00</c:formatCode>
                <c:ptCount val="3"/>
                <c:pt idx="0">
                  <c:v>4.5999999999999996</c:v>
                </c:pt>
                <c:pt idx="1">
                  <c:v>5.6</c:v>
                </c:pt>
                <c:pt idx="2">
                  <c:v>6.6</c:v>
                </c:pt>
              </c:numCache>
            </c:numRef>
          </c:xVal>
          <c:yVal>
            <c:numRef>
              <c:f>'Example 2'!$L$14:$L$16</c:f>
              <c:numCache>
                <c:formatCode>#,##0.00</c:formatCode>
                <c:ptCount val="3"/>
                <c:pt idx="0">
                  <c:v>-0.24399999999999999</c:v>
                </c:pt>
                <c:pt idx="1">
                  <c:v>-0.19449999999999998</c:v>
                </c:pt>
                <c:pt idx="2">
                  <c:v>-0.27399999999999997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2'!$M$14:$M$16</c15:f>
                <c15:dlblRangeCache>
                  <c:ptCount val="3"/>
                  <c:pt idx="0">
                    <c:v>Boiler eff
71.8%</c:v>
                  </c:pt>
                  <c:pt idx="1">
                    <c:v>Steam
Pipework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C7FB-4A02-B9F7-1EDF5F33E860}"/>
            </c:ext>
          </c:extLst>
        </c:ser>
        <c:ser>
          <c:idx val="5"/>
          <c:order val="9"/>
          <c:tx>
            <c:v>Segment 3-Arrow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2'!$K$17:$K$33</c:f>
              <c:numCache>
                <c:formatCode>#,##0.00</c:formatCode>
                <c:ptCount val="17"/>
                <c:pt idx="0">
                  <c:v>4.5999999999999996</c:v>
                </c:pt>
                <c:pt idx="1">
                  <c:v>4.5999999999999996</c:v>
                </c:pt>
                <c:pt idx="2">
                  <c:v>4.2409999999999997</c:v>
                </c:pt>
                <c:pt idx="3">
                  <c:v>5.6</c:v>
                </c:pt>
                <c:pt idx="4" formatCode="General">
                  <c:v>#N/A</c:v>
                </c:pt>
                <c:pt idx="5">
                  <c:v>5.6</c:v>
                </c:pt>
                <c:pt idx="6">
                  <c:v>6.2759999999999998</c:v>
                </c:pt>
                <c:pt idx="7">
                  <c:v>6.2759999999999998</c:v>
                </c:pt>
                <c:pt idx="8">
                  <c:v>6.6</c:v>
                </c:pt>
                <c:pt idx="9">
                  <c:v>6.2759999999999998</c:v>
                </c:pt>
                <c:pt idx="10">
                  <c:v>6.2759999999999998</c:v>
                </c:pt>
                <c:pt idx="11">
                  <c:v>5.6</c:v>
                </c:pt>
                <c:pt idx="12" formatCode="General">
                  <c:v>#N/A</c:v>
                </c:pt>
                <c:pt idx="13">
                  <c:v>5.6</c:v>
                </c:pt>
                <c:pt idx="14">
                  <c:v>4.2409999999999997</c:v>
                </c:pt>
                <c:pt idx="15">
                  <c:v>4.5999999999999996</c:v>
                </c:pt>
                <c:pt idx="16">
                  <c:v>4.5999999999999996</c:v>
                </c:pt>
              </c:numCache>
            </c:numRef>
          </c:xVal>
          <c:yVal>
            <c:numRef>
              <c:f>'Example 2'!$L$17:$L$33</c:f>
              <c:numCache>
                <c:formatCode>General</c:formatCode>
                <c:ptCount val="17"/>
                <c:pt idx="0">
                  <c:v>-0.24399999999999999</c:v>
                </c:pt>
                <c:pt idx="1">
                  <c:v>-0.24399999999999999</c:v>
                </c:pt>
                <c:pt idx="2">
                  <c:v>0.47399999999999998</c:v>
                </c:pt>
                <c:pt idx="3">
                  <c:v>0.47399999999999998</c:v>
                </c:pt>
                <c:pt idx="4">
                  <c:v>#N/A</c:v>
                </c:pt>
                <c:pt idx="5">
                  <c:v>0.374</c:v>
                </c:pt>
                <c:pt idx="6">
                  <c:v>0.374</c:v>
                </c:pt>
                <c:pt idx="7">
                  <c:v>0.374</c:v>
                </c:pt>
                <c:pt idx="8">
                  <c:v>-0.27399999999999997</c:v>
                </c:pt>
                <c:pt idx="9">
                  <c:v>-0.92199999999999993</c:v>
                </c:pt>
                <c:pt idx="10">
                  <c:v>-0.92199999999999993</c:v>
                </c:pt>
                <c:pt idx="11">
                  <c:v>-0.92199999999999993</c:v>
                </c:pt>
                <c:pt idx="12">
                  <c:v>#N/A</c:v>
                </c:pt>
                <c:pt idx="13">
                  <c:v>-0.96199999999999997</c:v>
                </c:pt>
                <c:pt idx="14">
                  <c:v>-0.96199999999999997</c:v>
                </c:pt>
                <c:pt idx="15">
                  <c:v>-0.24399999999999999</c:v>
                </c:pt>
                <c:pt idx="16">
                  <c:v>-0.24399999999999999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C7FB-4A02-B9F7-1EDF5F33E860}"/>
            </c:ext>
          </c:extLst>
        </c:ser>
        <c:ser>
          <c:idx val="8"/>
          <c:order val="10"/>
          <c:tx>
            <c:v>Segment 3-Down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48BD484-9DFF-4282-B697-498D11357DD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2'!$K$34:$K$56</c:f>
              <c:numCache>
                <c:formatCode>#,##0.00</c:formatCode>
                <c:ptCount val="23"/>
                <c:pt idx="0">
                  <c:v>5.6</c:v>
                </c:pt>
                <c:pt idx="1">
                  <c:v>5.6173648177666928</c:v>
                </c:pt>
                <c:pt idx="2">
                  <c:v>5.6342020143325664</c:v>
                </c:pt>
                <c:pt idx="3">
                  <c:v>5.6499999999999995</c:v>
                </c:pt>
                <c:pt idx="4">
                  <c:v>5.6642787609686538</c:v>
                </c:pt>
                <c:pt idx="5">
                  <c:v>5.6766044443118977</c:v>
                </c:pt>
                <c:pt idx="6">
                  <c:v>5.6866025403784439</c:v>
                </c:pt>
                <c:pt idx="7">
                  <c:v>5.6939692620785909</c:v>
                </c:pt>
                <c:pt idx="8">
                  <c:v>5.6984807753012205</c:v>
                </c:pt>
                <c:pt idx="9">
                  <c:v>5.6999999999999993</c:v>
                </c:pt>
                <c:pt idx="10">
                  <c:v>5.6499999999999995</c:v>
                </c:pt>
                <c:pt idx="11">
                  <c:v>5.7138888888888886</c:v>
                </c:pt>
                <c:pt idx="12">
                  <c:v>5.7777777777777777</c:v>
                </c:pt>
                <c:pt idx="13">
                  <c:v>5.7277777777777779</c:v>
                </c:pt>
                <c:pt idx="14">
                  <c:v>5.7258365462182264</c:v>
                </c:pt>
                <c:pt idx="15">
                  <c:v>5.7200718348781994</c:v>
                </c:pt>
                <c:pt idx="16">
                  <c:v>5.7106588015946782</c:v>
                </c:pt>
                <c:pt idx="17">
                  <c:v>5.6978834566207581</c:v>
                </c:pt>
                <c:pt idx="18">
                  <c:v>5.6821339723488355</c:v>
                </c:pt>
                <c:pt idx="19">
                  <c:v>5.6638888888888888</c:v>
                </c:pt>
                <c:pt idx="20">
                  <c:v>5.6437025738693904</c:v>
                </c:pt>
                <c:pt idx="21">
                  <c:v>5.6221883782574409</c:v>
                </c:pt>
                <c:pt idx="22">
                  <c:v>5.6</c:v>
                </c:pt>
              </c:numCache>
            </c:numRef>
          </c:xVal>
          <c:yVal>
            <c:numRef>
              <c:f>'Example 2'!$L$34:$L$56</c:f>
              <c:numCache>
                <c:formatCode>#,##0.00</c:formatCode>
                <c:ptCount val="23"/>
                <c:pt idx="0">
                  <c:v>-0.96200000000000008</c:v>
                </c:pt>
                <c:pt idx="1">
                  <c:v>-0.96351922469877926</c:v>
                </c:pt>
                <c:pt idx="2">
                  <c:v>-0.96803073792140926</c:v>
                </c:pt>
                <c:pt idx="3">
                  <c:v>-0.97539745962155622</c:v>
                </c:pt>
                <c:pt idx="4">
                  <c:v>-0.98539555568810222</c:v>
                </c:pt>
                <c:pt idx="5">
                  <c:v>-0.99772123903134613</c:v>
                </c:pt>
                <c:pt idx="6">
                  <c:v>-1.012</c:v>
                </c:pt>
                <c:pt idx="7">
                  <c:v>-1.0277979856674331</c:v>
                </c:pt>
                <c:pt idx="8">
                  <c:v>-1.0446351822333071</c:v>
                </c:pt>
                <c:pt idx="9">
                  <c:v>-1.0620000000000001</c:v>
                </c:pt>
                <c:pt idx="10">
                  <c:v>-1.0620000000000001</c:v>
                </c:pt>
                <c:pt idx="11">
                  <c:v>-1.1620000000000001</c:v>
                </c:pt>
                <c:pt idx="12">
                  <c:v>-1.0620000000000001</c:v>
                </c:pt>
                <c:pt idx="13">
                  <c:v>-1.0620000000000001</c:v>
                </c:pt>
                <c:pt idx="14">
                  <c:v>-1.0376892551266297</c:v>
                </c:pt>
                <c:pt idx="15">
                  <c:v>-1.0141171799344064</c:v>
                </c:pt>
                <c:pt idx="16">
                  <c:v>-0.99199999999999999</c:v>
                </c:pt>
                <c:pt idx="17">
                  <c:v>-0.97200973464388452</c:v>
                </c:pt>
                <c:pt idx="18">
                  <c:v>-0.95475377796334304</c:v>
                </c:pt>
                <c:pt idx="19">
                  <c:v>-0.94075644347017862</c:v>
                </c:pt>
                <c:pt idx="20">
                  <c:v>-0.93044303308997289</c:v>
                </c:pt>
                <c:pt idx="21">
                  <c:v>-0.92412691457829088</c:v>
                </c:pt>
                <c:pt idx="22">
                  <c:v>-0.92200000000000004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2'!$M$34:$M$56</c15:f>
                <c15:dlblRangeCache>
                  <c:ptCount val="23"/>
                  <c:pt idx="11">
                    <c:v>Trap Losses
2.0%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6-C7FB-4A02-B9F7-1EDF5F33E860}"/>
            </c:ext>
          </c:extLst>
        </c:ser>
        <c:ser>
          <c:idx val="10"/>
          <c:order val="11"/>
          <c:tx>
            <c:v>Segment 3-Up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BE921EE-8F30-48DA-BE36-1D855D14E0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2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2'!$K$57:$K$79</c:f>
              <c:numCache>
                <c:formatCode>0.00</c:formatCode>
                <c:ptCount val="23"/>
                <c:pt idx="0">
                  <c:v>5.6</c:v>
                </c:pt>
                <c:pt idx="1">
                  <c:v>5.6173648177666928</c:v>
                </c:pt>
                <c:pt idx="2">
                  <c:v>5.6342020143325664</c:v>
                </c:pt>
                <c:pt idx="3">
                  <c:v>5.6499999999999995</c:v>
                </c:pt>
                <c:pt idx="4">
                  <c:v>5.6642787609686538</c:v>
                </c:pt>
                <c:pt idx="5">
                  <c:v>5.6766044443118977</c:v>
                </c:pt>
                <c:pt idx="6">
                  <c:v>5.6866025403784439</c:v>
                </c:pt>
                <c:pt idx="7">
                  <c:v>5.6939692620785909</c:v>
                </c:pt>
                <c:pt idx="8">
                  <c:v>5.6984807753012205</c:v>
                </c:pt>
                <c:pt idx="9">
                  <c:v>5.6999999999999993</c:v>
                </c:pt>
                <c:pt idx="10">
                  <c:v>5.6499999999999995</c:v>
                </c:pt>
                <c:pt idx="11">
                  <c:v>5.7347222222222216</c:v>
                </c:pt>
                <c:pt idx="12">
                  <c:v>5.8194444444444438</c:v>
                </c:pt>
                <c:pt idx="13">
                  <c:v>5.7694444444444439</c:v>
                </c:pt>
                <c:pt idx="14">
                  <c:v>5.7668702025937346</c:v>
                </c:pt>
                <c:pt idx="15">
                  <c:v>5.7592256940776121</c:v>
                </c:pt>
                <c:pt idx="16">
                  <c:v>5.7467431934190296</c:v>
                </c:pt>
                <c:pt idx="17">
                  <c:v>5.7298019750840483</c:v>
                </c:pt>
                <c:pt idx="18">
                  <c:v>5.7089167894191073</c:v>
                </c:pt>
                <c:pt idx="19">
                  <c:v>5.6847222222222218</c:v>
                </c:pt>
                <c:pt idx="20">
                  <c:v>5.657953413174627</c:v>
                </c:pt>
                <c:pt idx="21">
                  <c:v>5.6294237189935625</c:v>
                </c:pt>
                <c:pt idx="22">
                  <c:v>5.6</c:v>
                </c:pt>
              </c:numCache>
            </c:numRef>
          </c:xVal>
          <c:yVal>
            <c:numRef>
              <c:f>'Example 2'!$L$57:$L$79</c:f>
              <c:numCache>
                <c:formatCode>0.00</c:formatCode>
                <c:ptCount val="23"/>
                <c:pt idx="0">
                  <c:v>0.47399999999999998</c:v>
                </c:pt>
                <c:pt idx="1">
                  <c:v>0.47551922469877916</c:v>
                </c:pt>
                <c:pt idx="2">
                  <c:v>0.4800307379214091</c:v>
                </c:pt>
                <c:pt idx="3">
                  <c:v>0.48739745962155606</c:v>
                </c:pt>
                <c:pt idx="4">
                  <c:v>0.49739555568810218</c:v>
                </c:pt>
                <c:pt idx="5">
                  <c:v>0.50972123903134603</c:v>
                </c:pt>
                <c:pt idx="6">
                  <c:v>0.52400000000000002</c:v>
                </c:pt>
                <c:pt idx="7">
                  <c:v>0.53979798566743309</c:v>
                </c:pt>
                <c:pt idx="8">
                  <c:v>0.55663518223330688</c:v>
                </c:pt>
                <c:pt idx="9">
                  <c:v>0.57399999999999995</c:v>
                </c:pt>
                <c:pt idx="10">
                  <c:v>0.57399999999999995</c:v>
                </c:pt>
                <c:pt idx="11">
                  <c:v>0.67399999999999993</c:v>
                </c:pt>
                <c:pt idx="12">
                  <c:v>0.57399999999999995</c:v>
                </c:pt>
                <c:pt idx="13">
                  <c:v>0.57399999999999995</c:v>
                </c:pt>
                <c:pt idx="14">
                  <c:v>0.53927036446661392</c:v>
                </c:pt>
                <c:pt idx="15">
                  <c:v>0.50559597133486622</c:v>
                </c:pt>
                <c:pt idx="16">
                  <c:v>0.47399999999999998</c:v>
                </c:pt>
                <c:pt idx="17">
                  <c:v>0.4454424780626921</c:v>
                </c:pt>
                <c:pt idx="18">
                  <c:v>0.4207911113762044</c:v>
                </c:pt>
                <c:pt idx="19">
                  <c:v>0.40079491924311222</c:v>
                </c:pt>
                <c:pt idx="20">
                  <c:v>0.3860614758428183</c:v>
                </c:pt>
                <c:pt idx="21">
                  <c:v>0.37703844939755837</c:v>
                </c:pt>
                <c:pt idx="22">
                  <c:v>0.374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2'!$M$57:$M$79</c15:f>
                <c15:dlblRangeCache>
                  <c:ptCount val="23"/>
                  <c:pt idx="11">
                    <c:v>Heat loss
5.0%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9E-C7FB-4A02-B9F7-1EDF5F33E860}"/>
            </c:ext>
          </c:extLst>
        </c:ser>
        <c:ser>
          <c:idx val="11"/>
          <c:order val="12"/>
          <c:tx>
            <c:v>Segment 4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A506EE0-6BD6-42A1-A5AD-A42DC258A8C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C7FB-4A02-B9F7-1EDF5F33E8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430C2E1-8581-4F85-AB17-4BA6066240D0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7790426-C2F2-4835-946C-B7E824537B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'Example 2'!$O$14:$O$16</c:f>
              <c:numCache>
                <c:formatCode>#,##0.00</c:formatCode>
                <c:ptCount val="3"/>
                <c:pt idx="0">
                  <c:v>6.6999999999999993</c:v>
                </c:pt>
                <c:pt idx="1">
                  <c:v>7.6999999999999993</c:v>
                </c:pt>
                <c:pt idx="2">
                  <c:v>8.6999999999999993</c:v>
                </c:pt>
              </c:numCache>
            </c:numRef>
          </c:xVal>
          <c:yVal>
            <c:numRef>
              <c:f>'Example 2'!$P$14:$P$16</c:f>
              <c:numCache>
                <c:formatCode>#,##0.00</c:formatCode>
                <c:ptCount val="3"/>
                <c:pt idx="0">
                  <c:v>-0.27399999999999997</c:v>
                </c:pt>
                <c:pt idx="1">
                  <c:v>-0.19449999999999998</c:v>
                </c:pt>
                <c:pt idx="2">
                  <c:v>-0.38899999999999996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2'!$Q$14:$Q$16</c15:f>
                <c15:dlblRangeCache>
                  <c:ptCount val="3"/>
                  <c:pt idx="1">
                    <c:v>Process</c:v>
                  </c:pt>
                  <c:pt idx="2">
                    <c:v>Proccess heat
53.3%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2-C7FB-4A02-B9F7-1EDF5F33E860}"/>
            </c:ext>
          </c:extLst>
        </c:ser>
        <c:ser>
          <c:idx val="12"/>
          <c:order val="13"/>
          <c:tx>
            <c:v>Segment 4-Arrow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2'!$O$17:$O$33</c:f>
              <c:numCache>
                <c:formatCode>#,##0.00</c:formatCode>
                <c:ptCount val="17"/>
                <c:pt idx="0">
                  <c:v>6.6999999999999993</c:v>
                </c:pt>
                <c:pt idx="1">
                  <c:v>6.6999999999999993</c:v>
                </c:pt>
                <c:pt idx="2">
                  <c:v>6.3759999999999994</c:v>
                </c:pt>
                <c:pt idx="3">
                  <c:v>7.6999999999999993</c:v>
                </c:pt>
                <c:pt idx="4" formatCode="General">
                  <c:v>#N/A</c:v>
                </c:pt>
                <c:pt idx="5">
                  <c:v>7.6999999999999993</c:v>
                </c:pt>
                <c:pt idx="6">
                  <c:v>8.4334999999999987</c:v>
                </c:pt>
                <c:pt idx="7">
                  <c:v>8.4334999999999987</c:v>
                </c:pt>
                <c:pt idx="8">
                  <c:v>8.6999999999999993</c:v>
                </c:pt>
                <c:pt idx="9">
                  <c:v>8.4334999999999987</c:v>
                </c:pt>
                <c:pt idx="10">
                  <c:v>8.4334999999999987</c:v>
                </c:pt>
                <c:pt idx="11">
                  <c:v>7.6999999999999993</c:v>
                </c:pt>
                <c:pt idx="12" formatCode="General">
                  <c:v>7.6999999999999993</c:v>
                </c:pt>
                <c:pt idx="13">
                  <c:v>7.6999999999999993</c:v>
                </c:pt>
                <c:pt idx="14">
                  <c:v>6.3759999999999994</c:v>
                </c:pt>
                <c:pt idx="15">
                  <c:v>6.6999999999999993</c:v>
                </c:pt>
                <c:pt idx="16">
                  <c:v>6.6999999999999993</c:v>
                </c:pt>
              </c:numCache>
            </c:numRef>
          </c:xVal>
          <c:yVal>
            <c:numRef>
              <c:f>'Example 2'!$P$17:$P$33</c:f>
              <c:numCache>
                <c:formatCode>General</c:formatCode>
                <c:ptCount val="17"/>
                <c:pt idx="0">
                  <c:v>-0.27399999999999997</c:v>
                </c:pt>
                <c:pt idx="1">
                  <c:v>-0.27399999999999997</c:v>
                </c:pt>
                <c:pt idx="2">
                  <c:v>0.374</c:v>
                </c:pt>
                <c:pt idx="3">
                  <c:v>0.374</c:v>
                </c:pt>
                <c:pt idx="4">
                  <c:v>#N/A</c:v>
                </c:pt>
                <c:pt idx="5">
                  <c:v>0.14399999999999999</c:v>
                </c:pt>
                <c:pt idx="6">
                  <c:v>0.14399999999999999</c:v>
                </c:pt>
                <c:pt idx="7">
                  <c:v>0.14399999999999999</c:v>
                </c:pt>
                <c:pt idx="8">
                  <c:v>-0.38899999999999996</c:v>
                </c:pt>
                <c:pt idx="9">
                  <c:v>-0.92199999999999993</c:v>
                </c:pt>
                <c:pt idx="10">
                  <c:v>-0.92199999999999993</c:v>
                </c:pt>
                <c:pt idx="11">
                  <c:v>-0.92199999999999993</c:v>
                </c:pt>
                <c:pt idx="12">
                  <c:v>-0.92199999999999993</c:v>
                </c:pt>
                <c:pt idx="13">
                  <c:v>-0.92199999999999993</c:v>
                </c:pt>
                <c:pt idx="14">
                  <c:v>-0.92199999999999993</c:v>
                </c:pt>
                <c:pt idx="15">
                  <c:v>-0.27399999999999997</c:v>
                </c:pt>
                <c:pt idx="16">
                  <c:v>-0.27399999999999997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C7FB-4A02-B9F7-1EDF5F33E860}"/>
            </c:ext>
          </c:extLst>
        </c:ser>
        <c:ser>
          <c:idx val="13"/>
          <c:order val="14"/>
          <c:tx>
            <c:v>Segment 4-Down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288A681-03F9-451D-932A-6B48FE30D42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F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2'!$O$34:$O$56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2'!$P$34:$P$56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2'!$Q$34:$Q$56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BB-C7FB-4A02-B9F7-1EDF5F33E860}"/>
            </c:ext>
          </c:extLst>
        </c:ser>
        <c:ser>
          <c:idx val="14"/>
          <c:order val="15"/>
          <c:tx>
            <c:v>Segment 4-Up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88A2E02-E6AD-4D85-9F2D-DA909A37D04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2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2'!$O$57:$O$79</c:f>
              <c:numCache>
                <c:formatCode>0.00</c:formatCode>
                <c:ptCount val="23"/>
                <c:pt idx="0">
                  <c:v>7.6999999999999993</c:v>
                </c:pt>
                <c:pt idx="1">
                  <c:v>7.7173648177666925</c:v>
                </c:pt>
                <c:pt idx="2">
                  <c:v>7.734202014332566</c:v>
                </c:pt>
                <c:pt idx="3">
                  <c:v>7.7499999999999991</c:v>
                </c:pt>
                <c:pt idx="4">
                  <c:v>7.7642787609686534</c:v>
                </c:pt>
                <c:pt idx="5">
                  <c:v>7.7766044443118973</c:v>
                </c:pt>
                <c:pt idx="6">
                  <c:v>7.7866025403784436</c:v>
                </c:pt>
                <c:pt idx="7">
                  <c:v>7.7939692620785905</c:v>
                </c:pt>
                <c:pt idx="8">
                  <c:v>7.7984807753012202</c:v>
                </c:pt>
                <c:pt idx="9">
                  <c:v>7.7999999999999989</c:v>
                </c:pt>
                <c:pt idx="10">
                  <c:v>7.7499999999999991</c:v>
                </c:pt>
                <c:pt idx="11">
                  <c:v>7.8798611111111097</c:v>
                </c:pt>
                <c:pt idx="12">
                  <c:v>8.0097222222222211</c:v>
                </c:pt>
                <c:pt idx="13">
                  <c:v>7.9597222222222213</c:v>
                </c:pt>
                <c:pt idx="14">
                  <c:v>7.9557764580740029</c:v>
                </c:pt>
                <c:pt idx="15">
                  <c:v>7.9440590556763393</c:v>
                </c:pt>
                <c:pt idx="16">
                  <c:v>7.9249260423717907</c:v>
                </c:pt>
                <c:pt idx="17">
                  <c:v>7.898958765087845</c:v>
                </c:pt>
                <c:pt idx="18">
                  <c:v>7.8669462264046981</c:v>
                </c:pt>
                <c:pt idx="19">
                  <c:v>7.8298611111111107</c:v>
                </c:pt>
                <c:pt idx="20">
                  <c:v>7.788830231669305</c:v>
                </c:pt>
                <c:pt idx="21">
                  <c:v>7.7451002905884936</c:v>
                </c:pt>
                <c:pt idx="22">
                  <c:v>7.6999999999999993</c:v>
                </c:pt>
              </c:numCache>
            </c:numRef>
          </c:xVal>
          <c:yVal>
            <c:numRef>
              <c:f>'Example 2'!$P$57:$P$79</c:f>
              <c:numCache>
                <c:formatCode>0.00</c:formatCode>
                <c:ptCount val="23"/>
                <c:pt idx="0">
                  <c:v>0.374</c:v>
                </c:pt>
                <c:pt idx="1">
                  <c:v>0.37551922469877919</c:v>
                </c:pt>
                <c:pt idx="2">
                  <c:v>0.38003073792140912</c:v>
                </c:pt>
                <c:pt idx="3">
                  <c:v>0.38739745962155608</c:v>
                </c:pt>
                <c:pt idx="4">
                  <c:v>0.3973955556881022</c:v>
                </c:pt>
                <c:pt idx="5">
                  <c:v>0.40972123903134605</c:v>
                </c:pt>
                <c:pt idx="6">
                  <c:v>0.42399999999999999</c:v>
                </c:pt>
                <c:pt idx="7">
                  <c:v>0.43979798566743311</c:v>
                </c:pt>
                <c:pt idx="8">
                  <c:v>0.45663518223330696</c:v>
                </c:pt>
                <c:pt idx="9">
                  <c:v>0.47399999999999998</c:v>
                </c:pt>
                <c:pt idx="10">
                  <c:v>0.47399999999999998</c:v>
                </c:pt>
                <c:pt idx="11">
                  <c:v>0.57399999999999995</c:v>
                </c:pt>
                <c:pt idx="12">
                  <c:v>0.47399999999999998</c:v>
                </c:pt>
                <c:pt idx="13">
                  <c:v>0.47399999999999998</c:v>
                </c:pt>
                <c:pt idx="14">
                  <c:v>0.41669610136991297</c:v>
                </c:pt>
                <c:pt idx="15">
                  <c:v>0.36113335270252928</c:v>
                </c:pt>
                <c:pt idx="16">
                  <c:v>0.30900000000000005</c:v>
                </c:pt>
                <c:pt idx="17">
                  <c:v>0.26188008880344199</c:v>
                </c:pt>
                <c:pt idx="18">
                  <c:v>0.22120533377073726</c:v>
                </c:pt>
                <c:pt idx="19">
                  <c:v>0.18821161675113518</c:v>
                </c:pt>
                <c:pt idx="20">
                  <c:v>0.1639014351406502</c:v>
                </c:pt>
                <c:pt idx="21">
                  <c:v>0.14901344150597129</c:v>
                </c:pt>
                <c:pt idx="22">
                  <c:v>0.14399999999999996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2'!$Q$57:$Q$79</c15:f>
                <c15:dlblRangeCache>
                  <c:ptCount val="23"/>
                  <c:pt idx="11">
                    <c:v>Flash steam
11.5%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D3-C7FB-4A02-B9F7-1EDF5F33E860}"/>
            </c:ext>
          </c:extLst>
        </c:ser>
        <c:ser>
          <c:idx val="15"/>
          <c:order val="16"/>
          <c:tx>
            <c:v>Segment 5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361045F-CF7E-49EB-9231-A1E5943D54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C7FB-4A02-B9F7-1EDF5F33E8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B16219-AA62-4E7D-B23F-E9D212DAD4C5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ECCA43B-1C8E-406A-862A-2E1964321F4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2'!$S$14:$S$16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'Example 2'!$T$14:$T$16</c:f>
              <c:numCache>
                <c:formatCode>#,##0.00</c:formatCode>
                <c:ptCount val="3"/>
                <c:pt idx="0">
                  <c:v>-0.38899999999999996</c:v>
                </c:pt>
                <c:pt idx="1">
                  <c:v>-0.19449999999999998</c:v>
                </c:pt>
                <c:pt idx="2">
                  <c:v>-0.38899999999999996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2'!$U$14:$U$16</c15:f>
                <c15:dlblRangeCache>
                  <c:ptCount val="3"/>
                </c15:dlblRangeCache>
              </c15:datalabelsRange>
            </c:ext>
            <c:ext xmlns:c16="http://schemas.microsoft.com/office/drawing/2014/chart" uri="{C3380CC4-5D6E-409C-BE32-E72D297353CC}">
              <c16:uniqueId val="{000000D7-C7FB-4A02-B9F7-1EDF5F33E860}"/>
            </c:ext>
          </c:extLst>
        </c:ser>
        <c:ser>
          <c:idx val="16"/>
          <c:order val="17"/>
          <c:tx>
            <c:v>Segment 5-Arrow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'Example 2'!$S$17:$S$33</c:f>
              <c:numCache>
                <c:formatCode>#,##0.00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General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 formatCode="General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xVal>
          <c:yVal>
            <c:numRef>
              <c:f>'Example 2'!$T$17:$T$33</c:f>
              <c:numCache>
                <c:formatCode>General</c:formatCode>
                <c:ptCount val="17"/>
                <c:pt idx="0">
                  <c:v>-0.38899999999999996</c:v>
                </c:pt>
                <c:pt idx="1">
                  <c:v>-0.38899999999999996</c:v>
                </c:pt>
                <c:pt idx="2">
                  <c:v>0.14399999999999999</c:v>
                </c:pt>
                <c:pt idx="3">
                  <c:v>0.14399999999999999</c:v>
                </c:pt>
                <c:pt idx="4">
                  <c:v>0.14399999999999999</c:v>
                </c:pt>
                <c:pt idx="5">
                  <c:v>0.14399999999999999</c:v>
                </c:pt>
                <c:pt idx="6">
                  <c:v>0.14399999999999999</c:v>
                </c:pt>
                <c:pt idx="7">
                  <c:v>0.14399999999999999</c:v>
                </c:pt>
                <c:pt idx="8">
                  <c:v>-0.38899999999999996</c:v>
                </c:pt>
                <c:pt idx="9">
                  <c:v>-0.92199999999999993</c:v>
                </c:pt>
                <c:pt idx="10">
                  <c:v>-0.92199999999999993</c:v>
                </c:pt>
                <c:pt idx="11">
                  <c:v>-0.92199999999999993</c:v>
                </c:pt>
                <c:pt idx="12">
                  <c:v>-0.92199999999999993</c:v>
                </c:pt>
                <c:pt idx="13">
                  <c:v>-0.92199999999999993</c:v>
                </c:pt>
                <c:pt idx="14">
                  <c:v>-0.92199999999999993</c:v>
                </c:pt>
                <c:pt idx="15">
                  <c:v>-0.38899999999999996</c:v>
                </c:pt>
                <c:pt idx="16">
                  <c:v>-0.38899999999999996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C7FB-4A02-B9F7-1EDF5F33E860}"/>
            </c:ext>
          </c:extLst>
        </c:ser>
        <c:ser>
          <c:idx val="17"/>
          <c:order val="18"/>
          <c:tx>
            <c:v>Segment 5-Down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F280EC5-46B1-4CF9-947E-AE6F41FF61F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4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E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F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2'!$S$34:$S$56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2'!$T$34:$T$56</c:f>
              <c:numCache>
                <c:formatCode>#,##0.00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2'!$U$34:$U$56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0F0-C7FB-4A02-B9F7-1EDF5F33E860}"/>
            </c:ext>
          </c:extLst>
        </c:ser>
        <c:ser>
          <c:idx val="18"/>
          <c:order val="19"/>
          <c:tx>
            <c:v>Segment 5-Up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1-C7FB-4A02-B9F7-1EDF5F33E8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2-C7FB-4A02-B9F7-1EDF5F33E8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3-C7FB-4A02-B9F7-1EDF5F33E8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4-C7FB-4A02-B9F7-1EDF5F33E8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5-C7FB-4A02-B9F7-1EDF5F33E8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6-C7FB-4A02-B9F7-1EDF5F33E8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7-C7FB-4A02-B9F7-1EDF5F33E8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8-C7FB-4A02-B9F7-1EDF5F33E8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9-C7FB-4A02-B9F7-1EDF5F33E8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A-C7FB-4A02-B9F7-1EDF5F33E8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B-C7FB-4A02-B9F7-1EDF5F33E8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8A3EC37-EDC3-454F-A38D-55F1080B510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C7FB-4A02-B9F7-1EDF5F33E8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D-C7FB-4A02-B9F7-1EDF5F33E8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E-C7FB-4A02-B9F7-1EDF5F33E8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F-C7FB-4A02-B9F7-1EDF5F33E8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0-C7FB-4A02-B9F7-1EDF5F33E8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1-C7FB-4A02-B9F7-1EDF5F33E8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2-C7FB-4A02-B9F7-1EDF5F33E8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3-C7FB-4A02-B9F7-1EDF5F33E8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4-C7FB-4A02-B9F7-1EDF5F33E8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5-C7FB-4A02-B9F7-1EDF5F33E8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6-C7FB-4A02-B9F7-1EDF5F33E8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C7FB-4A02-B9F7-1EDF5F33E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'Example 2'!$S$57:$S$79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'Example 2'!$T$57:$T$79</c:f>
              <c:numCache>
                <c:formatCode>0.00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'Example 2'!$U$57:$U$79</c15:f>
                <c15:dlblRangeCache>
                  <c:ptCount val="23"/>
                </c15:dlblRangeCache>
              </c15:datalabelsRange>
            </c:ext>
            <c:ext xmlns:c16="http://schemas.microsoft.com/office/drawing/2014/chart" uri="{C3380CC4-5D6E-409C-BE32-E72D297353CC}">
              <c16:uniqueId val="{00000108-C7FB-4A02-B9F7-1EDF5F33E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22752"/>
        <c:axId val="673223080"/>
      </c:scatterChart>
      <c:valAx>
        <c:axId val="67322275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3080"/>
        <c:crosses val="autoZero"/>
        <c:crossBetween val="midCat"/>
      </c:valAx>
      <c:valAx>
        <c:axId val="67322308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67322275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10</xdr:row>
      <xdr:rowOff>22860</xdr:rowOff>
    </xdr:from>
    <xdr:to>
      <xdr:col>32</xdr:col>
      <xdr:colOff>472440</xdr:colOff>
      <xdr:row>31</xdr:row>
      <xdr:rowOff>111856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CBF533-FD0C-46D9-80B2-9EC01273C8B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2</xdr:row>
      <xdr:rowOff>0</xdr:rowOff>
    </xdr:from>
    <xdr:to>
      <xdr:col>42</xdr:col>
      <xdr:colOff>601980</xdr:colOff>
      <xdr:row>26</xdr:row>
      <xdr:rowOff>99060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605AC07-7224-43CA-947D-5FD6370520BF}"/>
            </a:ext>
          </a:extLst>
        </xdr:cNvPr>
        <xdr:cNvSpPr txBox="1"/>
      </xdr:nvSpPr>
      <xdr:spPr>
        <a:xfrm>
          <a:off x="7917180" y="304800"/>
          <a:ext cx="4975860" cy="47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spreadsheet to produce simple Sankey Diagrams.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parameters in the table to the left,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iew the Sankey in the chart below.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Sankey Diagram has up to 5 segments.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represent a process part of a process.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segments can be reduced by setting the Include parameter for a segment to False.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can be joined by setting the Gap parameter to 0.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segment can show three options: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horizontal arrow, showing the output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An up arrow, showing an output or losses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down arrow, showing an output or losses from the segment.</a:t>
          </a:r>
          <a:r>
            <a:rPr lang="en-GB"/>
            <a:t> </a:t>
          </a:r>
        </a:p>
        <a:p>
          <a:r>
            <a:rPr lang="en-GB" sz="1100"/>
            <a:t>These</a:t>
          </a:r>
          <a:r>
            <a:rPr lang="en-GB" sz="1100" baseline="0"/>
            <a:t> arrows can be adjusted by changing the percentage in the Value column.</a:t>
          </a:r>
        </a:p>
        <a:p>
          <a:endParaRPr lang="en-GB" sz="1100" baseline="0"/>
        </a:p>
        <a:p>
          <a:r>
            <a:rPr lang="en-GB" sz="1100" baseline="0"/>
            <a:t>There are labels for the segment Name, Input, Output and the Up and Down arrows.</a:t>
          </a:r>
        </a:p>
        <a:p>
          <a:r>
            <a:rPr lang="en-GB" sz="1100"/>
            <a:t>Using all of the labels leads to a confused diagram, so it is advised to just use the labels that help understandability.</a:t>
          </a:r>
        </a:p>
        <a:p>
          <a:endParaRPr lang="en-GB" sz="1100"/>
        </a:p>
        <a:p>
          <a:r>
            <a:rPr lang="en-GB" sz="1100"/>
            <a:t>The calculations to</a:t>
          </a:r>
          <a:r>
            <a:rPr lang="en-GB" sz="1100" baseline="0"/>
            <a:t> produce the chart are hidden in columns A:U, everything is contained within this worksheet, so it is easy to copy and produce other charts.</a:t>
          </a:r>
        </a:p>
        <a:p>
          <a:r>
            <a:rPr lang="en-GB" sz="1100" baseline="0"/>
            <a:t>The worksheet is protected to preserve the formulas, but there is no password, so you are free to inspect and improve.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10</xdr:row>
      <xdr:rowOff>22860</xdr:rowOff>
    </xdr:from>
    <xdr:to>
      <xdr:col>32</xdr:col>
      <xdr:colOff>472440</xdr:colOff>
      <xdr:row>31</xdr:row>
      <xdr:rowOff>111856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D13FA7-B2EC-4FF3-B1B8-79118664F00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2</xdr:row>
      <xdr:rowOff>0</xdr:rowOff>
    </xdr:from>
    <xdr:to>
      <xdr:col>42</xdr:col>
      <xdr:colOff>601980</xdr:colOff>
      <xdr:row>26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6886D4-BA04-4127-B042-DAF288903DD8}"/>
            </a:ext>
          </a:extLst>
        </xdr:cNvPr>
        <xdr:cNvSpPr txBox="1"/>
      </xdr:nvSpPr>
      <xdr:spPr>
        <a:xfrm>
          <a:off x="7917180" y="304800"/>
          <a:ext cx="4975860" cy="47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spreadsheet to produce simple Sankey Diagrams.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parameters in the table to the left,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iew the Sankey in the chart below.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Sankey Diagram has up to 5 segments.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represent a process part of a process.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segments can be reduced by setting the Include parameter for a segment to False.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can be joined by setting the Gap parameter to 0.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segment can show three options: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horizontal arrow, showing the output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An up arrow, showing an output or losses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down arrow, showing an output or losses from the segment.</a:t>
          </a:r>
          <a:r>
            <a:rPr lang="en-GB"/>
            <a:t> </a:t>
          </a:r>
        </a:p>
        <a:p>
          <a:r>
            <a:rPr lang="en-GB" sz="1100"/>
            <a:t>These</a:t>
          </a:r>
          <a:r>
            <a:rPr lang="en-GB" sz="1100" baseline="0"/>
            <a:t> arrows can be adjusted by changing the percentage in the Value column.</a:t>
          </a:r>
        </a:p>
        <a:p>
          <a:endParaRPr lang="en-GB" sz="1100" baseline="0"/>
        </a:p>
        <a:p>
          <a:r>
            <a:rPr lang="en-GB" sz="1100" baseline="0"/>
            <a:t>There are labels for the segment Name, Input, Output and the Up and Down arrows.</a:t>
          </a:r>
        </a:p>
        <a:p>
          <a:r>
            <a:rPr lang="en-GB" sz="1100"/>
            <a:t>Using all of the labels leads to a confused diagram, so it is advised to just use the labels that help understandability.</a:t>
          </a:r>
        </a:p>
        <a:p>
          <a:endParaRPr lang="en-GB" sz="1100"/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calculations to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produce the chart are hidden in columns A:U, everything is contained within this worksheet, so it is easy to copy and produce other charts.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worksheet is protected to preserve the formulas, but there is no password, so you are free to inspect and improve.</a:t>
          </a:r>
          <a:endParaRPr lang="en-GB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10</xdr:row>
      <xdr:rowOff>22860</xdr:rowOff>
    </xdr:from>
    <xdr:to>
      <xdr:col>32</xdr:col>
      <xdr:colOff>472440</xdr:colOff>
      <xdr:row>31</xdr:row>
      <xdr:rowOff>111856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73C10-3833-4964-89E2-365EDA56CC0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2</xdr:row>
      <xdr:rowOff>0</xdr:rowOff>
    </xdr:from>
    <xdr:to>
      <xdr:col>42</xdr:col>
      <xdr:colOff>601980</xdr:colOff>
      <xdr:row>26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3D3A34-76AC-4911-9702-5E8482AF999C}"/>
            </a:ext>
          </a:extLst>
        </xdr:cNvPr>
        <xdr:cNvSpPr txBox="1"/>
      </xdr:nvSpPr>
      <xdr:spPr>
        <a:xfrm>
          <a:off x="7917180" y="304800"/>
          <a:ext cx="4975860" cy="47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spreadsheet to produce simple Sankey Diagrams.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parameters in the table to the left,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iew the Sankey in the chart below.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Sankey Diagram has up to 5 segments.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represent a process part of a process.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segments can be reduced by setting the Include parameter for a segment to False.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Segments can be joined by setting the Gap parameter to 0.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segment can show three options: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horizontal arrow, showing the output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An up arrow, showing an output or losses from the segment.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 down arrow, showing an output or losses from the segment.</a:t>
          </a:r>
          <a:r>
            <a:rPr lang="en-GB"/>
            <a:t> </a:t>
          </a:r>
        </a:p>
        <a:p>
          <a:r>
            <a:rPr lang="en-GB" sz="1100"/>
            <a:t>These</a:t>
          </a:r>
          <a:r>
            <a:rPr lang="en-GB" sz="1100" baseline="0"/>
            <a:t> arrows can be adjusted by changing the percentage in the Value column.</a:t>
          </a:r>
        </a:p>
        <a:p>
          <a:endParaRPr lang="en-GB" sz="1100" baseline="0"/>
        </a:p>
        <a:p>
          <a:r>
            <a:rPr lang="en-GB" sz="1100" baseline="0"/>
            <a:t>There are labels for the segment Name, Input, Output and the Up and Down arrows.</a:t>
          </a:r>
        </a:p>
        <a:p>
          <a:r>
            <a:rPr lang="en-GB" sz="1100"/>
            <a:t>Using all of the labels leads to a confused diagram, so it is advised to just use the labels that help understandability.</a:t>
          </a:r>
        </a:p>
        <a:p>
          <a:endParaRPr lang="en-GB" sz="1100"/>
        </a:p>
        <a:p>
          <a:r>
            <a:rPr lang="en-GB" sz="1100"/>
            <a:t>The calculations to</a:t>
          </a:r>
          <a:r>
            <a:rPr lang="en-GB" sz="1100" baseline="0"/>
            <a:t> produce the chart are hidden in columns A:U, everything is contained within this worksheet, so it is easy to copy and produce other charts.</a:t>
          </a:r>
        </a:p>
        <a:p>
          <a:r>
            <a:rPr lang="en-GB" sz="1100" baseline="0"/>
            <a:t>The worksheet is protected to preserve the formulas, but there is no password, so you are free to inspect and improve.</a:t>
          </a:r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dall, Kevin" id="{60E6D048-D907-4382-8429-990E21343103}" userId="S::K23812@eon.com::ead5ae9d-f6d8-4285-ada3-19d15c419cf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8" dT="2020-04-26T09:10:16.12" personId="{60E6D048-D907-4382-8429-990E21343103}" id="{2F8CEF9B-2EBF-4329-BAC5-DCB91B75022F}">
    <text>Gap between segments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8" dT="2020-04-26T09:10:16.12" personId="{60E6D048-D907-4382-8429-990E21343103}" id="{BF4B9821-D246-4995-87B7-0833C9AE5E84}">
    <text>Gap between segments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18" dT="2020-04-26T09:10:16.12" personId="{60E6D048-D907-4382-8429-990E21343103}" id="{3529BA8D-1474-4521-846C-03420F074D0A}">
    <text>Gap between segments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45B9-4827-49FD-B1A7-F6D2B3284FC2}">
  <dimension ref="A1:AS106"/>
  <sheetViews>
    <sheetView tabSelected="1" topLeftCell="V1" zoomScaleNormal="100" workbookViewId="0">
      <selection activeCell="AF10" sqref="AF10"/>
    </sheetView>
  </sheetViews>
  <sheetFormatPr defaultColWidth="9.109375" defaultRowHeight="14.4" x14ac:dyDescent="0.3"/>
  <cols>
    <col min="1" max="1" width="17.77734375" style="2" hidden="1" customWidth="1"/>
    <col min="2" max="21" width="9.109375" style="2" hidden="1" customWidth="1"/>
    <col min="22" max="22" width="3" style="2" customWidth="1"/>
    <col min="23" max="23" width="10.6640625" style="2" customWidth="1"/>
    <col min="24" max="24" width="10.33203125" style="2" customWidth="1"/>
    <col min="25" max="25" width="7.109375" style="2" customWidth="1"/>
    <col min="26" max="26" width="10.33203125" style="2" customWidth="1"/>
    <col min="27" max="27" width="7.109375" style="2" customWidth="1"/>
    <col min="28" max="28" width="10.33203125" style="2" customWidth="1"/>
    <col min="29" max="29" width="7.109375" style="2" customWidth="1"/>
    <col min="30" max="30" width="10.33203125" style="2" customWidth="1"/>
    <col min="31" max="31" width="7.109375" style="2" customWidth="1"/>
    <col min="32" max="32" width="10.33203125" style="2" customWidth="1"/>
    <col min="33" max="33" width="7.109375" style="2" customWidth="1"/>
    <col min="34" max="34" width="5.44140625" style="2" customWidth="1"/>
    <col min="35" max="45" width="9.109375" style="2" customWidth="1"/>
    <col min="46" max="16384" width="9.109375" style="2"/>
  </cols>
  <sheetData>
    <row r="1" spans="1:36" s="78" customFormat="1" ht="19.8" customHeight="1" x14ac:dyDescent="0.4">
      <c r="A1" s="79" t="s">
        <v>21</v>
      </c>
      <c r="W1" s="120" t="s">
        <v>43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J1" s="79" t="s">
        <v>42</v>
      </c>
    </row>
    <row r="2" spans="1:36" s="77" customFormat="1" ht="4.2" customHeight="1" thickBot="1" x14ac:dyDescent="0.35"/>
    <row r="3" spans="1:36" ht="15" customHeight="1" thickTop="1" thickBot="1" x14ac:dyDescent="0.35">
      <c r="A3" s="1"/>
      <c r="W3" s="99" t="s">
        <v>9</v>
      </c>
      <c r="X3" s="100">
        <v>1</v>
      </c>
      <c r="Y3" s="100"/>
      <c r="Z3" s="100">
        <v>2</v>
      </c>
      <c r="AA3" s="100"/>
      <c r="AB3" s="100">
        <v>3</v>
      </c>
      <c r="AC3" s="100"/>
      <c r="AD3" s="100">
        <v>4</v>
      </c>
      <c r="AE3" s="100"/>
      <c r="AF3" s="100">
        <v>5</v>
      </c>
      <c r="AG3" s="101"/>
      <c r="AH3" s="3"/>
      <c r="AJ3" s="98"/>
    </row>
    <row r="4" spans="1:36" ht="15" thickTop="1" x14ac:dyDescent="0.3">
      <c r="A4" s="86" t="s">
        <v>17</v>
      </c>
      <c r="B4" s="87"/>
      <c r="C4" s="87"/>
      <c r="D4" s="88"/>
      <c r="E4" s="86" t="s">
        <v>13</v>
      </c>
      <c r="F4" s="87"/>
      <c r="G4" s="87"/>
      <c r="H4" s="88"/>
      <c r="I4" s="41" t="s">
        <v>18</v>
      </c>
      <c r="J4" s="42" t="s">
        <v>18</v>
      </c>
      <c r="K4" s="42" t="s">
        <v>20</v>
      </c>
      <c r="L4" s="43" t="s">
        <v>19</v>
      </c>
      <c r="W4" s="102" t="s">
        <v>16</v>
      </c>
      <c r="X4" s="103" t="b">
        <v>1</v>
      </c>
      <c r="Y4" s="103"/>
      <c r="Z4" s="104" t="b">
        <v>1</v>
      </c>
      <c r="AA4" s="104"/>
      <c r="AB4" s="104" t="b">
        <v>1</v>
      </c>
      <c r="AC4" s="104"/>
      <c r="AD4" s="104" t="b">
        <v>1</v>
      </c>
      <c r="AE4" s="104"/>
      <c r="AF4" s="104" t="b">
        <v>1</v>
      </c>
      <c r="AG4" s="105"/>
      <c r="AH4" s="3"/>
      <c r="AJ4" s="98"/>
    </row>
    <row r="5" spans="1:36" x14ac:dyDescent="0.3">
      <c r="A5" s="44" t="b">
        <f>Y8&lt;&gt;0</f>
        <v>0</v>
      </c>
      <c r="B5" s="45">
        <f>D28-D30</f>
        <v>0</v>
      </c>
      <c r="C5" s="46" t="e">
        <f>IF(A5,C30,NA())</f>
        <v>#N/A</v>
      </c>
      <c r="D5" s="47" t="e">
        <f>IF(A5,D30-rad,NA())</f>
        <v>#N/A</v>
      </c>
      <c r="E5" s="44" t="b">
        <f>Y7&lt;&gt;0</f>
        <v>0</v>
      </c>
      <c r="F5" s="48">
        <f>D20-D22</f>
        <v>0</v>
      </c>
      <c r="G5" s="48" t="e">
        <f>IF(E5,C20,NA())</f>
        <v>#N/A</v>
      </c>
      <c r="H5" s="49" t="e">
        <f>IF(E5,D20+rad,NA())</f>
        <v>#N/A</v>
      </c>
      <c r="I5" s="50">
        <v>2.5</v>
      </c>
      <c r="J5" s="92">
        <f>_xlfn.AGGREGATE(9,6,I5,I6,I7,I8,I9)</f>
        <v>2.5</v>
      </c>
      <c r="K5" s="94">
        <f>_xlfn.AGGREGATE(4,6,D14:D79,H14:H79,L14:L79,P14:P79,T14:T79)-_xlfn.AGGREGATE(5,6,D14:D79,H14:H79,L14:L79,P14:P79,T14:T79)</f>
        <v>2</v>
      </c>
      <c r="L5" s="96">
        <f>(J5/3)/(K5/2)</f>
        <v>0.83333333333333337</v>
      </c>
      <c r="W5" s="106"/>
      <c r="X5" s="107" t="s">
        <v>28</v>
      </c>
      <c r="Y5" s="107" t="s">
        <v>27</v>
      </c>
      <c r="Z5" s="107" t="s">
        <v>28</v>
      </c>
      <c r="AA5" s="107" t="s">
        <v>27</v>
      </c>
      <c r="AB5" s="107" t="s">
        <v>28</v>
      </c>
      <c r="AC5" s="107" t="s">
        <v>27</v>
      </c>
      <c r="AD5" s="107" t="s">
        <v>28</v>
      </c>
      <c r="AE5" s="107" t="s">
        <v>27</v>
      </c>
      <c r="AF5" s="107" t="s">
        <v>28</v>
      </c>
      <c r="AG5" s="108" t="s">
        <v>27</v>
      </c>
      <c r="AH5" s="10"/>
      <c r="AJ5" s="98"/>
    </row>
    <row r="6" spans="1:36" x14ac:dyDescent="0.3">
      <c r="A6" s="44" t="b">
        <f>AA8&lt;&gt;0</f>
        <v>0</v>
      </c>
      <c r="B6" s="45">
        <f>H28-H30</f>
        <v>0</v>
      </c>
      <c r="C6" s="46" t="e">
        <f>IF(A6,G30,NA())</f>
        <v>#N/A</v>
      </c>
      <c r="D6" s="47" t="e">
        <f>IF(A6,H30-rad,NA())</f>
        <v>#N/A</v>
      </c>
      <c r="E6" s="44" t="b">
        <f>AA7&lt;&gt;0</f>
        <v>0</v>
      </c>
      <c r="F6" s="48">
        <f>H20-H22</f>
        <v>0</v>
      </c>
      <c r="G6" s="48" t="e">
        <f>IF(E6,G20,NA())</f>
        <v>#N/A</v>
      </c>
      <c r="H6" s="49" t="e">
        <f>IF(E6,H20+rad,NA())</f>
        <v>#N/A</v>
      </c>
      <c r="I6" s="50" t="e">
        <f>IF(AND(I84=TRUE,ISNUMBER(I5)),2+Y10,#N/A)</f>
        <v>#N/A</v>
      </c>
      <c r="J6" s="92"/>
      <c r="K6" s="94"/>
      <c r="L6" s="96"/>
      <c r="W6" s="109" t="s">
        <v>0</v>
      </c>
      <c r="X6" s="110" t="s">
        <v>59</v>
      </c>
      <c r="Y6" s="111">
        <v>1</v>
      </c>
      <c r="Z6" s="110"/>
      <c r="AA6" s="111">
        <f>Y9</f>
        <v>1</v>
      </c>
      <c r="AB6" s="110"/>
      <c r="AC6" s="111">
        <f>AA9</f>
        <v>1</v>
      </c>
      <c r="AD6" s="110"/>
      <c r="AE6" s="111">
        <f>AC9</f>
        <v>1</v>
      </c>
      <c r="AF6" s="110"/>
      <c r="AG6" s="112">
        <f>AE9</f>
        <v>1</v>
      </c>
      <c r="AH6" s="10"/>
      <c r="AJ6" s="98"/>
    </row>
    <row r="7" spans="1:36" x14ac:dyDescent="0.3">
      <c r="A7" s="44" t="b">
        <f>AC8&lt;&gt;0</f>
        <v>0</v>
      </c>
      <c r="B7" s="45">
        <f>L28-L30</f>
        <v>0</v>
      </c>
      <c r="C7" s="46" t="e">
        <f>IF(A7,K30,NA())</f>
        <v>#N/A</v>
      </c>
      <c r="D7" s="47" t="e">
        <f>IF(A7,L30-rad,NA())</f>
        <v>#N/A</v>
      </c>
      <c r="E7" s="44" t="b">
        <f>AC7&lt;&gt;0</f>
        <v>0</v>
      </c>
      <c r="F7" s="48">
        <f>L20-L22</f>
        <v>0</v>
      </c>
      <c r="G7" s="48" t="e">
        <f>IF(E7,K20,NA())</f>
        <v>#N/A</v>
      </c>
      <c r="H7" s="49" t="e">
        <f>IF(E7,L20+rad,NA())</f>
        <v>#N/A</v>
      </c>
      <c r="I7" s="50" t="e">
        <f>IF(AND(M84=TRUE,ISNUMBER(I6)),2+AA10,#N/A)</f>
        <v>#N/A</v>
      </c>
      <c r="J7" s="92"/>
      <c r="K7" s="94"/>
      <c r="L7" s="96"/>
      <c r="W7" s="109" t="s">
        <v>13</v>
      </c>
      <c r="X7" s="110"/>
      <c r="Y7" s="113">
        <v>0</v>
      </c>
      <c r="Z7" s="110"/>
      <c r="AA7" s="114">
        <v>0</v>
      </c>
      <c r="AB7" s="110"/>
      <c r="AC7" s="114">
        <v>0</v>
      </c>
      <c r="AD7" s="110"/>
      <c r="AE7" s="114">
        <v>0</v>
      </c>
      <c r="AF7" s="110"/>
      <c r="AG7" s="115">
        <v>0</v>
      </c>
      <c r="AH7" s="10"/>
      <c r="AJ7" s="98"/>
    </row>
    <row r="8" spans="1:36" x14ac:dyDescent="0.3">
      <c r="A8" s="44" t="b">
        <f>AE8&lt;&gt;0</f>
        <v>0</v>
      </c>
      <c r="B8" s="45">
        <f>P28-P30</f>
        <v>0</v>
      </c>
      <c r="C8" s="46" t="e">
        <f>IF(A8,O30,NA())</f>
        <v>#N/A</v>
      </c>
      <c r="D8" s="47" t="e">
        <f>IF(A8,P30-rad,NA())</f>
        <v>#N/A</v>
      </c>
      <c r="E8" s="44" t="b">
        <f>AE7&lt;&gt;0</f>
        <v>0</v>
      </c>
      <c r="F8" s="48">
        <f>P20-P22</f>
        <v>0</v>
      </c>
      <c r="G8" s="48" t="e">
        <f>IF(E8,O20,NA())</f>
        <v>#N/A</v>
      </c>
      <c r="H8" s="49" t="e">
        <f>IF(E8,P20+rad,NA())</f>
        <v>#N/A</v>
      </c>
      <c r="I8" s="50" t="e">
        <f>IF(AND(Q84=TRUE,ISNUMBER(I7)),2+AC10,#N/A)</f>
        <v>#N/A</v>
      </c>
      <c r="J8" s="92"/>
      <c r="K8" s="94"/>
      <c r="L8" s="96"/>
      <c r="W8" s="109" t="s">
        <v>17</v>
      </c>
      <c r="X8" s="110"/>
      <c r="Y8" s="114">
        <v>0</v>
      </c>
      <c r="Z8" s="110"/>
      <c r="AA8" s="114">
        <v>0</v>
      </c>
      <c r="AB8" s="110"/>
      <c r="AC8" s="114">
        <v>0</v>
      </c>
      <c r="AD8" s="110"/>
      <c r="AE8" s="114">
        <v>0</v>
      </c>
      <c r="AF8" s="110"/>
      <c r="AG8" s="115">
        <v>0</v>
      </c>
      <c r="AH8" s="10"/>
    </row>
    <row r="9" spans="1:36" ht="15" thickBot="1" x14ac:dyDescent="0.35">
      <c r="A9" s="51" t="b">
        <f>AG8&lt;&gt;0</f>
        <v>0</v>
      </c>
      <c r="B9" s="52">
        <f>T28-T30</f>
        <v>0</v>
      </c>
      <c r="C9" s="53" t="e">
        <f>IF(A9,S30,NA())</f>
        <v>#N/A</v>
      </c>
      <c r="D9" s="54" t="e">
        <f>IF(A9,T30-rad,NA())</f>
        <v>#N/A</v>
      </c>
      <c r="E9" s="51" t="b">
        <f>AG7&lt;&gt;0</f>
        <v>0</v>
      </c>
      <c r="F9" s="55">
        <f>T20-T22</f>
        <v>0</v>
      </c>
      <c r="G9" s="55" t="e">
        <f>IF(E9,S20,NA())</f>
        <v>#N/A</v>
      </c>
      <c r="H9" s="56" t="e">
        <f>IF(E9,T20+rad,NA())</f>
        <v>#N/A</v>
      </c>
      <c r="I9" s="57" t="e">
        <f>IF(AND(U84=TRUE,ISNUMBER(I8)),2+AE10,#N/A)</f>
        <v>#N/A</v>
      </c>
      <c r="J9" s="93"/>
      <c r="K9" s="95"/>
      <c r="L9" s="97"/>
      <c r="W9" s="102" t="s">
        <v>2</v>
      </c>
      <c r="X9" s="110"/>
      <c r="Y9" s="111">
        <f>Y6-Y7-Y8</f>
        <v>1</v>
      </c>
      <c r="Z9" s="110"/>
      <c r="AA9" s="111">
        <f>AA6-AA7-AA8</f>
        <v>1</v>
      </c>
      <c r="AB9" s="110"/>
      <c r="AC9" s="111">
        <f>AC6-AC7-AC8</f>
        <v>1</v>
      </c>
      <c r="AD9" s="110"/>
      <c r="AE9" s="111">
        <f>AE6-AE7-AE8</f>
        <v>1</v>
      </c>
      <c r="AF9" s="110" t="s">
        <v>58</v>
      </c>
      <c r="AG9" s="112">
        <f>AG6-AG7-AG8</f>
        <v>1</v>
      </c>
      <c r="AH9" s="10"/>
      <c r="AJ9" s="98"/>
    </row>
    <row r="10" spans="1:36" ht="15.6" thickTop="1" thickBot="1" x14ac:dyDescent="0.35">
      <c r="W10" s="116" t="s">
        <v>14</v>
      </c>
      <c r="X10" s="117"/>
      <c r="Y10" s="118">
        <v>0.1</v>
      </c>
      <c r="Z10" s="117"/>
      <c r="AA10" s="118">
        <v>0.1</v>
      </c>
      <c r="AB10" s="117"/>
      <c r="AC10" s="118">
        <v>0.1</v>
      </c>
      <c r="AD10" s="117"/>
      <c r="AE10" s="118">
        <v>0.1</v>
      </c>
      <c r="AF10" s="117"/>
      <c r="AG10" s="119">
        <v>0.1</v>
      </c>
    </row>
    <row r="11" spans="1:36" ht="15.6" thickTop="1" thickBot="1" x14ac:dyDescent="0.35">
      <c r="B11" s="11"/>
      <c r="Y11" s="5"/>
      <c r="Z11" s="5"/>
      <c r="AA11" s="5"/>
      <c r="AB11" s="5"/>
      <c r="AC11" s="8"/>
      <c r="AD11" s="5"/>
      <c r="AE11" s="5"/>
      <c r="AJ11" s="98"/>
    </row>
    <row r="12" spans="1:36" ht="15" thickTop="1" x14ac:dyDescent="0.3">
      <c r="A12" s="75" t="s">
        <v>8</v>
      </c>
      <c r="B12" s="89" t="s">
        <v>22</v>
      </c>
      <c r="C12" s="89"/>
      <c r="D12" s="89"/>
      <c r="E12" s="90"/>
      <c r="F12" s="91" t="s">
        <v>36</v>
      </c>
      <c r="G12" s="89"/>
      <c r="H12" s="89"/>
      <c r="I12" s="90"/>
      <c r="J12" s="91" t="s">
        <v>23</v>
      </c>
      <c r="K12" s="89"/>
      <c r="L12" s="89"/>
      <c r="M12" s="90"/>
      <c r="N12" s="91" t="s">
        <v>24</v>
      </c>
      <c r="O12" s="89"/>
      <c r="P12" s="89"/>
      <c r="Q12" s="90"/>
      <c r="R12" s="91" t="s">
        <v>15</v>
      </c>
      <c r="S12" s="89"/>
      <c r="T12" s="89"/>
      <c r="U12" s="90"/>
      <c r="Y12" s="5"/>
      <c r="Z12" s="5"/>
      <c r="AA12" s="5"/>
      <c r="AB12" s="5"/>
      <c r="AC12" s="5"/>
      <c r="AD12" s="5"/>
      <c r="AE12" s="5"/>
      <c r="AJ12" s="98"/>
    </row>
    <row r="13" spans="1:36" ht="28.8" x14ac:dyDescent="0.3">
      <c r="A13" s="18" t="s">
        <v>7</v>
      </c>
      <c r="B13" s="19" t="s">
        <v>6</v>
      </c>
      <c r="C13" s="19" t="s">
        <v>3</v>
      </c>
      <c r="D13" s="19" t="s">
        <v>4</v>
      </c>
      <c r="E13" s="20" t="s">
        <v>5</v>
      </c>
      <c r="F13" s="18" t="s">
        <v>6</v>
      </c>
      <c r="G13" s="19" t="s">
        <v>3</v>
      </c>
      <c r="H13" s="19" t="s">
        <v>4</v>
      </c>
      <c r="I13" s="20" t="s">
        <v>5</v>
      </c>
      <c r="J13" s="18" t="s">
        <v>6</v>
      </c>
      <c r="K13" s="19" t="s">
        <v>3</v>
      </c>
      <c r="L13" s="19" t="s">
        <v>4</v>
      </c>
      <c r="M13" s="20" t="s">
        <v>5</v>
      </c>
      <c r="N13" s="18" t="s">
        <v>6</v>
      </c>
      <c r="O13" s="19" t="s">
        <v>3</v>
      </c>
      <c r="P13" s="19" t="s">
        <v>4</v>
      </c>
      <c r="Q13" s="20" t="s">
        <v>5</v>
      </c>
      <c r="R13" s="18" t="s">
        <v>6</v>
      </c>
      <c r="S13" s="19" t="s">
        <v>3</v>
      </c>
      <c r="T13" s="19" t="s">
        <v>4</v>
      </c>
      <c r="U13" s="20" t="s">
        <v>5</v>
      </c>
      <c r="V13" s="2" t="s">
        <v>56</v>
      </c>
      <c r="Y13" s="5"/>
      <c r="Z13" s="5"/>
      <c r="AA13" s="5"/>
      <c r="AB13" s="5"/>
      <c r="AC13" s="5"/>
      <c r="AD13" s="5"/>
      <c r="AE13" s="5"/>
      <c r="AJ13" s="98"/>
    </row>
    <row r="14" spans="1:36" x14ac:dyDescent="0.3">
      <c r="A14" s="4"/>
      <c r="B14" s="21" t="s">
        <v>0</v>
      </c>
      <c r="C14" s="6">
        <f>IFERROR(C17,0)</f>
        <v>0.5</v>
      </c>
      <c r="D14" s="6">
        <f>IFERROR(D17,0)</f>
        <v>0</v>
      </c>
      <c r="E14" s="22" t="str">
        <f>E92</f>
        <v>In
100.0%</v>
      </c>
      <c r="F14" s="24" t="s">
        <v>0</v>
      </c>
      <c r="G14" s="6">
        <f>IFERROR(G17,0)</f>
        <v>2.6</v>
      </c>
      <c r="H14" s="6">
        <f>IFERROR(H17,0)</f>
        <v>0</v>
      </c>
      <c r="I14" s="22" t="str">
        <f>I92</f>
        <v/>
      </c>
      <c r="J14" s="24" t="s">
        <v>0</v>
      </c>
      <c r="K14" s="6">
        <f>IFERROR(K17,0)</f>
        <v>4.6999999999999993</v>
      </c>
      <c r="L14" s="6">
        <f>IFERROR(L17,0)</f>
        <v>0</v>
      </c>
      <c r="M14" s="22" t="str">
        <f>M92</f>
        <v/>
      </c>
      <c r="N14" s="24" t="s">
        <v>0</v>
      </c>
      <c r="O14" s="6">
        <f>IFERROR(O17,0)</f>
        <v>6.7999999999999989</v>
      </c>
      <c r="P14" s="6">
        <f>IFERROR(P17,0)</f>
        <v>0</v>
      </c>
      <c r="Q14" s="22" t="str">
        <f>Q92</f>
        <v/>
      </c>
      <c r="R14" s="24" t="s">
        <v>0</v>
      </c>
      <c r="S14" s="6">
        <f>IFERROR(S17,0)</f>
        <v>8.8999999999999986</v>
      </c>
      <c r="T14" s="6">
        <f>IFERROR(T17,0)</f>
        <v>0</v>
      </c>
      <c r="U14" s="22" t="str">
        <f>U92</f>
        <v/>
      </c>
      <c r="V14" s="2" t="s">
        <v>56</v>
      </c>
      <c r="Y14" s="5"/>
      <c r="Z14" s="5"/>
      <c r="AA14" s="5"/>
      <c r="AB14" s="5"/>
      <c r="AC14" s="5"/>
      <c r="AD14" s="5"/>
      <c r="AE14" s="5"/>
      <c r="AJ14" s="98"/>
    </row>
    <row r="15" spans="1:36" x14ac:dyDescent="0.3">
      <c r="A15" s="4"/>
      <c r="B15" s="21" t="s">
        <v>1</v>
      </c>
      <c r="C15" s="6">
        <f>IFERROR(AVERAGE(C14,C16),)</f>
        <v>1.5</v>
      </c>
      <c r="D15" s="6">
        <f>IFERROR(AVERAGE($T$16,$D$14),0)</f>
        <v>0</v>
      </c>
      <c r="E15" s="22">
        <f>E88</f>
        <v>1</v>
      </c>
      <c r="F15" s="24" t="s">
        <v>1</v>
      </c>
      <c r="G15" s="6">
        <f>IFERROR(AVERAGE(G14,G16),)</f>
        <v>3.5999999999999996</v>
      </c>
      <c r="H15" s="6">
        <f>IFERROR(AVERAGE($T$16,$D$14),0)</f>
        <v>0</v>
      </c>
      <c r="I15" s="22">
        <f>I88</f>
        <v>2</v>
      </c>
      <c r="J15" s="24" t="s">
        <v>1</v>
      </c>
      <c r="K15" s="6">
        <f>IFERROR(AVERAGE(K14,K16),)</f>
        <v>5.6999999999999993</v>
      </c>
      <c r="L15" s="6">
        <f>IFERROR(AVERAGE($T$16,$D$14),0)</f>
        <v>0</v>
      </c>
      <c r="M15" s="22">
        <f>M88</f>
        <v>3</v>
      </c>
      <c r="N15" s="24" t="s">
        <v>1</v>
      </c>
      <c r="O15" s="6">
        <f>IFERROR(AVERAGE(O14,O16),)</f>
        <v>7.7999999999999989</v>
      </c>
      <c r="P15" s="6">
        <f>IFERROR(AVERAGE($T$16,$D$14),0)</f>
        <v>0</v>
      </c>
      <c r="Q15" s="22">
        <f>Q88</f>
        <v>4</v>
      </c>
      <c r="R15" s="24" t="s">
        <v>1</v>
      </c>
      <c r="S15" s="6">
        <f>IFERROR(AVERAGE(S14,S16),)</f>
        <v>9.8999999999999986</v>
      </c>
      <c r="T15" s="6">
        <f>IFERROR(AVERAGE($T$16,$D$14),0)</f>
        <v>0</v>
      </c>
      <c r="U15" s="22">
        <f>U88</f>
        <v>5</v>
      </c>
      <c r="V15" s="2" t="s">
        <v>56</v>
      </c>
      <c r="Y15" s="5"/>
      <c r="Z15" s="5"/>
      <c r="AA15" s="5"/>
      <c r="AB15" s="5"/>
      <c r="AC15" s="5"/>
      <c r="AD15" s="5"/>
      <c r="AE15" s="5"/>
    </row>
    <row r="16" spans="1:36" ht="15" thickBot="1" x14ac:dyDescent="0.35">
      <c r="A16" s="4"/>
      <c r="B16" s="21" t="s">
        <v>2</v>
      </c>
      <c r="C16" s="6">
        <f>IFERROR(C25,0)</f>
        <v>2.5</v>
      </c>
      <c r="D16" s="6">
        <f>IFERROR(D25,0)</f>
        <v>0</v>
      </c>
      <c r="E16" s="23" t="str">
        <f>E104</f>
        <v/>
      </c>
      <c r="F16" s="21" t="s">
        <v>2</v>
      </c>
      <c r="G16" s="6">
        <f>IFERROR(G25,0)</f>
        <v>4.5999999999999996</v>
      </c>
      <c r="H16" s="6">
        <f>IFERROR(H25,0)</f>
        <v>0</v>
      </c>
      <c r="I16" s="23" t="str">
        <f>I104</f>
        <v/>
      </c>
      <c r="J16" s="21" t="s">
        <v>2</v>
      </c>
      <c r="K16" s="6">
        <f>IFERROR(K25,0)</f>
        <v>6.6999999999999993</v>
      </c>
      <c r="L16" s="6">
        <f>IFERROR(L25,0)</f>
        <v>0</v>
      </c>
      <c r="M16" s="23" t="str">
        <f>M104</f>
        <v/>
      </c>
      <c r="N16" s="21" t="s">
        <v>2</v>
      </c>
      <c r="O16" s="6">
        <f>IFERROR(O25,0)</f>
        <v>8.7999999999999989</v>
      </c>
      <c r="P16" s="6">
        <f>IFERROR(P25,0)</f>
        <v>0</v>
      </c>
      <c r="Q16" s="23" t="str">
        <f>Q104</f>
        <v/>
      </c>
      <c r="R16" s="21" t="s">
        <v>2</v>
      </c>
      <c r="S16" s="6">
        <f>IFERROR(S25,0)</f>
        <v>10.899999999999999</v>
      </c>
      <c r="T16" s="6">
        <f>IFERROR(T25,0)</f>
        <v>0</v>
      </c>
      <c r="U16" s="23" t="str">
        <f>U104</f>
        <v>Out
100.0%</v>
      </c>
      <c r="V16" s="2" t="s">
        <v>56</v>
      </c>
      <c r="Y16" s="5"/>
      <c r="Z16" s="5"/>
      <c r="AA16" s="5"/>
      <c r="AB16" s="5"/>
      <c r="AC16" s="5"/>
      <c r="AD16" s="5"/>
      <c r="AE16" s="5"/>
    </row>
    <row r="17" spans="1:31" ht="15" thickTop="1" x14ac:dyDescent="0.3">
      <c r="A17" s="28" t="s">
        <v>44</v>
      </c>
      <c r="B17" s="29">
        <v>1</v>
      </c>
      <c r="C17" s="30">
        <v>0.5</v>
      </c>
      <c r="D17" s="30">
        <v>0</v>
      </c>
      <c r="E17" s="31"/>
      <c r="F17" s="32">
        <v>1</v>
      </c>
      <c r="G17" s="33">
        <f>I84*C25+Y10</f>
        <v>2.6</v>
      </c>
      <c r="H17" s="34">
        <f>D25</f>
        <v>0</v>
      </c>
      <c r="I17" s="35"/>
      <c r="J17" s="32">
        <v>1</v>
      </c>
      <c r="K17" s="33">
        <f>M84*G25+AA10</f>
        <v>4.6999999999999993</v>
      </c>
      <c r="L17" s="34">
        <f>H25</f>
        <v>0</v>
      </c>
      <c r="M17" s="35"/>
      <c r="N17" s="32">
        <v>1</v>
      </c>
      <c r="O17" s="33">
        <f>Q84*K25+AC10</f>
        <v>6.7999999999999989</v>
      </c>
      <c r="P17" s="34">
        <f>L25</f>
        <v>0</v>
      </c>
      <c r="Q17" s="35"/>
      <c r="R17" s="32">
        <v>1</v>
      </c>
      <c r="S17" s="33">
        <f>U84*O25+AE10</f>
        <v>8.8999999999999986</v>
      </c>
      <c r="T17" s="34">
        <f>P25</f>
        <v>0</v>
      </c>
      <c r="U17" s="35"/>
      <c r="V17" s="2" t="s">
        <v>56</v>
      </c>
      <c r="Y17" s="5"/>
      <c r="Z17" s="5"/>
      <c r="AA17" s="5"/>
      <c r="AB17" s="5"/>
      <c r="AC17" s="5"/>
      <c r="AD17" s="5"/>
      <c r="AE17" s="5"/>
    </row>
    <row r="18" spans="1:31" x14ac:dyDescent="0.3">
      <c r="A18" s="4"/>
      <c r="B18" s="21" t="s">
        <v>12</v>
      </c>
      <c r="C18" s="8">
        <f>C17</f>
        <v>0.5</v>
      </c>
      <c r="D18" s="8">
        <f>D17</f>
        <v>0</v>
      </c>
      <c r="E18" s="22"/>
      <c r="F18" s="24" t="s">
        <v>12</v>
      </c>
      <c r="G18" s="6">
        <f>IF($Y$10=0,NA(),G17)</f>
        <v>2.6</v>
      </c>
      <c r="H18" s="5">
        <f>H17</f>
        <v>0</v>
      </c>
      <c r="I18" s="7"/>
      <c r="J18" s="24" t="s">
        <v>12</v>
      </c>
      <c r="K18" s="6">
        <f>IF($AA$10=0,NA(),K17)</f>
        <v>4.6999999999999993</v>
      </c>
      <c r="L18" s="5">
        <f>L17</f>
        <v>0</v>
      </c>
      <c r="M18" s="7"/>
      <c r="N18" s="24" t="s">
        <v>12</v>
      </c>
      <c r="O18" s="6">
        <f>IF($AC$10=0,NA(),O17)</f>
        <v>6.7999999999999989</v>
      </c>
      <c r="P18" s="5">
        <f>P17</f>
        <v>0</v>
      </c>
      <c r="Q18" s="7"/>
      <c r="R18" s="24" t="s">
        <v>12</v>
      </c>
      <c r="S18" s="6">
        <f>IF($AE$10=0,NA(),S17)</f>
        <v>8.8999999999999986</v>
      </c>
      <c r="T18" s="5">
        <f>T17</f>
        <v>0</v>
      </c>
      <c r="U18" s="7"/>
      <c r="V18" s="2" t="s">
        <v>56</v>
      </c>
      <c r="Y18" s="5"/>
      <c r="Z18" s="5"/>
      <c r="AA18" s="5"/>
      <c r="AB18" s="5"/>
      <c r="AC18" s="5"/>
      <c r="AD18" s="5"/>
      <c r="AE18" s="5"/>
    </row>
    <row r="19" spans="1:31" x14ac:dyDescent="0.3">
      <c r="A19" s="4"/>
      <c r="B19" s="21">
        <v>2</v>
      </c>
      <c r="C19" s="8">
        <f>C17-0.5</f>
        <v>0</v>
      </c>
      <c r="D19" s="8">
        <v>1</v>
      </c>
      <c r="E19" s="22"/>
      <c r="F19" s="24">
        <v>2</v>
      </c>
      <c r="G19" s="6">
        <f>I84*C23+Y10</f>
        <v>2.1</v>
      </c>
      <c r="H19" s="5">
        <f>D23</f>
        <v>1</v>
      </c>
      <c r="I19" s="7"/>
      <c r="J19" s="24">
        <v>2</v>
      </c>
      <c r="K19" s="6">
        <f>M84*G23+AA10</f>
        <v>4.1999999999999993</v>
      </c>
      <c r="L19" s="5">
        <f>H23</f>
        <v>1</v>
      </c>
      <c r="M19" s="7"/>
      <c r="N19" s="24">
        <v>2</v>
      </c>
      <c r="O19" s="6">
        <f>Q84*K23+AC10</f>
        <v>6.2999999999999989</v>
      </c>
      <c r="P19" s="5">
        <f>L23</f>
        <v>1</v>
      </c>
      <c r="Q19" s="7"/>
      <c r="R19" s="24">
        <v>2</v>
      </c>
      <c r="S19" s="6">
        <f>U84*O23+AE10</f>
        <v>8.3999999999999986</v>
      </c>
      <c r="T19" s="5">
        <f>P23</f>
        <v>1</v>
      </c>
      <c r="U19" s="7"/>
      <c r="V19" s="2" t="s">
        <v>56</v>
      </c>
      <c r="Y19" s="5"/>
      <c r="Z19" s="5"/>
      <c r="AA19" s="5"/>
      <c r="AB19" s="5"/>
      <c r="AC19" s="5"/>
      <c r="AD19" s="5"/>
      <c r="AE19" s="5"/>
    </row>
    <row r="20" spans="1:31" x14ac:dyDescent="0.3">
      <c r="A20" s="4"/>
      <c r="B20" s="21">
        <v>3</v>
      </c>
      <c r="C20" s="8">
        <f>C17+1</f>
        <v>1.5</v>
      </c>
      <c r="D20" s="8">
        <f>D19</f>
        <v>1</v>
      </c>
      <c r="E20" s="22"/>
      <c r="F20" s="24">
        <v>3</v>
      </c>
      <c r="G20" s="6">
        <f>G17+1</f>
        <v>3.6</v>
      </c>
      <c r="H20" s="5">
        <f>H19</f>
        <v>1</v>
      </c>
      <c r="I20" s="7"/>
      <c r="J20" s="24">
        <v>3</v>
      </c>
      <c r="K20" s="6">
        <f>K17+1</f>
        <v>5.6999999999999993</v>
      </c>
      <c r="L20" s="5">
        <f>L19</f>
        <v>1</v>
      </c>
      <c r="M20" s="7"/>
      <c r="N20" s="24">
        <v>3</v>
      </c>
      <c r="O20" s="6">
        <f>O17+1</f>
        <v>7.7999999999999989</v>
      </c>
      <c r="P20" s="5">
        <f>P19</f>
        <v>1</v>
      </c>
      <c r="Q20" s="7"/>
      <c r="R20" s="24">
        <v>3</v>
      </c>
      <c r="S20" s="6">
        <f>S17+1</f>
        <v>9.8999999999999986</v>
      </c>
      <c r="T20" s="5">
        <f>T19</f>
        <v>1</v>
      </c>
      <c r="U20" s="7"/>
      <c r="V20" s="2" t="s">
        <v>56</v>
      </c>
      <c r="Y20" s="5"/>
      <c r="Z20" s="5"/>
      <c r="AA20" s="5"/>
      <c r="AB20" s="5"/>
      <c r="AC20" s="5"/>
      <c r="AD20" s="5"/>
      <c r="AE20" s="5"/>
    </row>
    <row r="21" spans="1:31" x14ac:dyDescent="0.3">
      <c r="A21" s="4"/>
      <c r="B21" s="21" t="s">
        <v>12</v>
      </c>
      <c r="C21" s="8">
        <f>IF(Y7=0,C20,NA())</f>
        <v>1.5</v>
      </c>
      <c r="D21" s="8">
        <f>IF(Y7=0,D20,NA())</f>
        <v>1</v>
      </c>
      <c r="E21" s="22"/>
      <c r="F21" s="24">
        <v>4</v>
      </c>
      <c r="G21" s="5">
        <f>IF(AA7=0,G20,NA())</f>
        <v>3.6</v>
      </c>
      <c r="H21" s="5">
        <f>IF(AA7=0,H20,NA())</f>
        <v>1</v>
      </c>
      <c r="I21" s="7"/>
      <c r="J21" s="24">
        <v>4</v>
      </c>
      <c r="K21" s="5">
        <f>IF(AC7=0,K20,NA())</f>
        <v>5.6999999999999993</v>
      </c>
      <c r="L21" s="5">
        <f>IF(AC7=0,L20,NA())</f>
        <v>1</v>
      </c>
      <c r="M21" s="7"/>
      <c r="N21" s="24">
        <v>4</v>
      </c>
      <c r="O21" s="5">
        <f>IF(AE7=0,O20,NA())</f>
        <v>7.7999999999999989</v>
      </c>
      <c r="P21" s="5">
        <f>IF(AE7=0,P20,NA())</f>
        <v>1</v>
      </c>
      <c r="Q21" s="7"/>
      <c r="R21" s="24">
        <v>4</v>
      </c>
      <c r="S21" s="5">
        <f>IF(AG7=0,S20,NA())</f>
        <v>9.8999999999999986</v>
      </c>
      <c r="T21" s="5">
        <f>IF(AG7=0,T20,NA())</f>
        <v>1</v>
      </c>
      <c r="U21" s="7"/>
      <c r="V21" s="2" t="s">
        <v>56</v>
      </c>
      <c r="Y21" s="5"/>
      <c r="Z21" s="5"/>
      <c r="AA21" s="5"/>
      <c r="AB21" s="5"/>
      <c r="AC21" s="5"/>
      <c r="AD21" s="5"/>
      <c r="AE21" s="5"/>
    </row>
    <row r="22" spans="1:31" x14ac:dyDescent="0.3">
      <c r="A22" s="4"/>
      <c r="B22" s="21">
        <v>5</v>
      </c>
      <c r="C22" s="8">
        <f>C20</f>
        <v>1.5</v>
      </c>
      <c r="D22" s="8">
        <f>D20-2*Y7</f>
        <v>1</v>
      </c>
      <c r="E22" s="22"/>
      <c r="F22" s="24">
        <v>5</v>
      </c>
      <c r="G22" s="6">
        <f>G20</f>
        <v>3.6</v>
      </c>
      <c r="H22" s="5">
        <f>H20-2*AA7</f>
        <v>1</v>
      </c>
      <c r="I22" s="7"/>
      <c r="J22" s="24">
        <v>5</v>
      </c>
      <c r="K22" s="6">
        <f>K20</f>
        <v>5.6999999999999993</v>
      </c>
      <c r="L22" s="5">
        <f>L20-2*AC7</f>
        <v>1</v>
      </c>
      <c r="M22" s="7"/>
      <c r="N22" s="24">
        <v>5</v>
      </c>
      <c r="O22" s="6">
        <f>O20</f>
        <v>7.7999999999999989</v>
      </c>
      <c r="P22" s="5">
        <f>P20-2*AE7</f>
        <v>1</v>
      </c>
      <c r="Q22" s="7"/>
      <c r="R22" s="24">
        <v>5</v>
      </c>
      <c r="S22" s="6">
        <f>S20</f>
        <v>9.8999999999999986</v>
      </c>
      <c r="T22" s="5">
        <f>T20-2*AG7</f>
        <v>1</v>
      </c>
      <c r="U22" s="7"/>
      <c r="V22" s="2" t="s">
        <v>56</v>
      </c>
      <c r="Y22" s="5"/>
      <c r="Z22" s="5"/>
      <c r="AA22" s="5"/>
      <c r="AB22" s="5"/>
      <c r="AC22" s="5"/>
      <c r="AD22" s="5"/>
      <c r="AE22" s="5"/>
    </row>
    <row r="23" spans="1:31" x14ac:dyDescent="0.3">
      <c r="A23" s="4"/>
      <c r="B23" s="21">
        <v>6</v>
      </c>
      <c r="C23" s="6">
        <f>C25-0.5*ABS(D22-D25)</f>
        <v>2</v>
      </c>
      <c r="D23" s="8">
        <f>D22</f>
        <v>1</v>
      </c>
      <c r="E23" s="22"/>
      <c r="F23" s="24">
        <v>6</v>
      </c>
      <c r="G23" s="6">
        <f>G25-0.5*ABS(H22-H25)</f>
        <v>4.0999999999999996</v>
      </c>
      <c r="H23" s="5">
        <f>H22</f>
        <v>1</v>
      </c>
      <c r="I23" s="7"/>
      <c r="J23" s="24">
        <v>6</v>
      </c>
      <c r="K23" s="6">
        <f>K25-0.5*ABS(L22-L25)</f>
        <v>6.1999999999999993</v>
      </c>
      <c r="L23" s="5">
        <f>L22</f>
        <v>1</v>
      </c>
      <c r="M23" s="7"/>
      <c r="N23" s="24">
        <v>6</v>
      </c>
      <c r="O23" s="6">
        <f>O25-0.5*ABS(P22-P25)</f>
        <v>8.2999999999999989</v>
      </c>
      <c r="P23" s="5">
        <f>P22</f>
        <v>1</v>
      </c>
      <c r="Q23" s="7"/>
      <c r="R23" s="24">
        <v>6</v>
      </c>
      <c r="S23" s="6">
        <f>S25-0.5*ABS(T22-T25)</f>
        <v>10.399999999999999</v>
      </c>
      <c r="T23" s="5">
        <f>T22</f>
        <v>1</v>
      </c>
      <c r="U23" s="7"/>
      <c r="V23" s="2" t="s">
        <v>56</v>
      </c>
      <c r="Y23" s="5"/>
      <c r="Z23" s="5"/>
      <c r="AA23" s="5"/>
      <c r="AB23" s="5"/>
      <c r="AC23" s="5"/>
      <c r="AD23" s="5"/>
      <c r="AE23" s="5"/>
    </row>
    <row r="24" spans="1:31" x14ac:dyDescent="0.3">
      <c r="A24" s="4"/>
      <c r="B24" s="21" t="s">
        <v>12</v>
      </c>
      <c r="C24" s="6">
        <f>IF($Y$10=0,NA(),C23)</f>
        <v>2</v>
      </c>
      <c r="D24" s="8">
        <f>D23</f>
        <v>1</v>
      </c>
      <c r="E24" s="22"/>
      <c r="F24" s="24" t="s">
        <v>12</v>
      </c>
      <c r="G24" s="6">
        <f>IF($AA$10=0,NA(),G23)</f>
        <v>4.0999999999999996</v>
      </c>
      <c r="H24" s="5">
        <f>H23</f>
        <v>1</v>
      </c>
      <c r="I24" s="7"/>
      <c r="J24" s="24" t="s">
        <v>12</v>
      </c>
      <c r="K24" s="6">
        <f>IF($AC$10=0,NA(),K23)</f>
        <v>6.1999999999999993</v>
      </c>
      <c r="L24" s="5">
        <f>L23</f>
        <v>1</v>
      </c>
      <c r="M24" s="7"/>
      <c r="N24" s="24" t="s">
        <v>12</v>
      </c>
      <c r="O24" s="6">
        <f>IF($AE$10=0,NA(),O23)</f>
        <v>8.2999999999999989</v>
      </c>
      <c r="P24" s="5">
        <f>P23</f>
        <v>1</v>
      </c>
      <c r="Q24" s="7"/>
      <c r="R24" s="24" t="s">
        <v>12</v>
      </c>
      <c r="S24" s="6">
        <f>IF($AG$10=0,NA(),S23)</f>
        <v>10.399999999999999</v>
      </c>
      <c r="T24" s="5">
        <f>T23</f>
        <v>1</v>
      </c>
      <c r="U24" s="7"/>
      <c r="V24" s="2" t="s">
        <v>56</v>
      </c>
    </row>
    <row r="25" spans="1:31" x14ac:dyDescent="0.3">
      <c r="A25" s="4"/>
      <c r="B25" s="21" t="s">
        <v>10</v>
      </c>
      <c r="C25" s="6">
        <f>C17+IF(Y9=0,1,2)</f>
        <v>2.5</v>
      </c>
      <c r="D25" s="8">
        <f>AVERAGE(D22,D28)</f>
        <v>0</v>
      </c>
      <c r="E25" s="22"/>
      <c r="F25" s="24" t="s">
        <v>10</v>
      </c>
      <c r="G25" s="6">
        <f>G17+IF(AA9=0,1,2)</f>
        <v>4.5999999999999996</v>
      </c>
      <c r="H25" s="5">
        <f>AVERAGE(H22,H28)</f>
        <v>0</v>
      </c>
      <c r="I25" s="7"/>
      <c r="J25" s="24" t="s">
        <v>10</v>
      </c>
      <c r="K25" s="6">
        <f>K17+IF(AC9=0,1,2)</f>
        <v>6.6999999999999993</v>
      </c>
      <c r="L25" s="5">
        <f>AVERAGE(L22,L28)</f>
        <v>0</v>
      </c>
      <c r="M25" s="7"/>
      <c r="N25" s="24" t="s">
        <v>10</v>
      </c>
      <c r="O25" s="6">
        <f>O17+IF(AE9=0,1,2)</f>
        <v>8.7999999999999989</v>
      </c>
      <c r="P25" s="5">
        <f>AVERAGE(P22,P28)</f>
        <v>0</v>
      </c>
      <c r="Q25" s="7"/>
      <c r="R25" s="24" t="s">
        <v>10</v>
      </c>
      <c r="S25" s="6">
        <f>S17+IF(AG9=0,1,2)</f>
        <v>10.899999999999999</v>
      </c>
      <c r="T25" s="5">
        <f>AVERAGE(T22,T28)</f>
        <v>0</v>
      </c>
      <c r="U25" s="7"/>
      <c r="V25" s="2" t="s">
        <v>56</v>
      </c>
    </row>
    <row r="26" spans="1:31" x14ac:dyDescent="0.3">
      <c r="A26" s="4"/>
      <c r="B26" s="21" t="s">
        <v>12</v>
      </c>
      <c r="C26" s="6">
        <f>IF($Y$10=0,NA(),C27)</f>
        <v>2</v>
      </c>
      <c r="D26" s="8">
        <f>D27</f>
        <v>-1</v>
      </c>
      <c r="E26" s="22"/>
      <c r="F26" s="24" t="s">
        <v>12</v>
      </c>
      <c r="G26" s="6">
        <f>IF($AA$10=0,NA(),G27)</f>
        <v>4.0999999999999996</v>
      </c>
      <c r="H26" s="5">
        <f>H27</f>
        <v>-1</v>
      </c>
      <c r="I26" s="7"/>
      <c r="J26" s="24" t="s">
        <v>12</v>
      </c>
      <c r="K26" s="6">
        <f>IF($AC$10=0,NA(),K27)</f>
        <v>6.1999999999999993</v>
      </c>
      <c r="L26" s="5">
        <f>L27</f>
        <v>-1</v>
      </c>
      <c r="M26" s="7"/>
      <c r="N26" s="24" t="s">
        <v>12</v>
      </c>
      <c r="O26" s="6">
        <f>IF($AE$10=0,NA(),O27)</f>
        <v>8.2999999999999989</v>
      </c>
      <c r="P26" s="5">
        <f>P27</f>
        <v>-1</v>
      </c>
      <c r="Q26" s="7"/>
      <c r="R26" s="24" t="s">
        <v>12</v>
      </c>
      <c r="S26" s="6">
        <f>IF($AG$10=0,NA(),S27)</f>
        <v>10.399999999999999</v>
      </c>
      <c r="T26" s="5">
        <f>T27</f>
        <v>-1</v>
      </c>
      <c r="U26" s="7"/>
      <c r="V26" s="2" t="s">
        <v>56</v>
      </c>
    </row>
    <row r="27" spans="1:31" x14ac:dyDescent="0.3">
      <c r="A27" s="4"/>
      <c r="B27" s="21">
        <v>8</v>
      </c>
      <c r="C27" s="6">
        <f>C25-0.5*ABS(D25-D28)</f>
        <v>2</v>
      </c>
      <c r="D27" s="8">
        <f>D28</f>
        <v>-1</v>
      </c>
      <c r="E27" s="22"/>
      <c r="F27" s="24">
        <v>8</v>
      </c>
      <c r="G27" s="6">
        <f>G25-0.5*ABS(H25-H28)</f>
        <v>4.0999999999999996</v>
      </c>
      <c r="H27" s="5">
        <f>H28</f>
        <v>-1</v>
      </c>
      <c r="I27" s="7"/>
      <c r="J27" s="24">
        <v>8</v>
      </c>
      <c r="K27" s="6">
        <f>K25-0.5*ABS(L25-L28)</f>
        <v>6.1999999999999993</v>
      </c>
      <c r="L27" s="5">
        <f>L28</f>
        <v>-1</v>
      </c>
      <c r="M27" s="7"/>
      <c r="N27" s="24">
        <v>8</v>
      </c>
      <c r="O27" s="6">
        <f>O25-0.5*ABS(P25-P28)</f>
        <v>8.2999999999999989</v>
      </c>
      <c r="P27" s="5">
        <f>P28</f>
        <v>-1</v>
      </c>
      <c r="Q27" s="7"/>
      <c r="R27" s="24">
        <v>8</v>
      </c>
      <c r="S27" s="6">
        <f>S25-0.5*ABS(T25-T28)</f>
        <v>10.399999999999999</v>
      </c>
      <c r="T27" s="5">
        <f>T28</f>
        <v>-1</v>
      </c>
      <c r="U27" s="7"/>
      <c r="V27" s="2" t="s">
        <v>56</v>
      </c>
    </row>
    <row r="28" spans="1:31" x14ac:dyDescent="0.3">
      <c r="A28" s="4"/>
      <c r="B28" s="21">
        <v>9</v>
      </c>
      <c r="C28" s="8">
        <f>C30</f>
        <v>1.5</v>
      </c>
      <c r="D28" s="8">
        <f>D30+2*Y8</f>
        <v>-1</v>
      </c>
      <c r="E28" s="22"/>
      <c r="F28" s="24">
        <v>9</v>
      </c>
      <c r="G28" s="6">
        <f>G30</f>
        <v>3.6</v>
      </c>
      <c r="H28" s="5">
        <f>H30+2*AA8</f>
        <v>-1</v>
      </c>
      <c r="I28" s="7"/>
      <c r="J28" s="24">
        <v>9</v>
      </c>
      <c r="K28" s="6">
        <f>K30</f>
        <v>5.6999999999999993</v>
      </c>
      <c r="L28" s="5">
        <f>L30+2*AC8</f>
        <v>-1</v>
      </c>
      <c r="M28" s="7"/>
      <c r="N28" s="24">
        <v>9</v>
      </c>
      <c r="O28" s="6">
        <f>O30</f>
        <v>7.7999999999999989</v>
      </c>
      <c r="P28" s="5">
        <f>P30+2*AE8</f>
        <v>-1</v>
      </c>
      <c r="Q28" s="7"/>
      <c r="R28" s="24">
        <v>9</v>
      </c>
      <c r="S28" s="6">
        <f>S30</f>
        <v>9.8999999999999986</v>
      </c>
      <c r="T28" s="5">
        <f>T30+2*AG8</f>
        <v>-1</v>
      </c>
      <c r="U28" s="7"/>
      <c r="V28" s="2" t="s">
        <v>56</v>
      </c>
      <c r="Y28" s="5"/>
      <c r="Z28" s="5"/>
      <c r="AA28" s="5"/>
      <c r="AB28" s="5"/>
      <c r="AC28" s="5"/>
      <c r="AD28" s="5"/>
      <c r="AE28" s="5"/>
    </row>
    <row r="29" spans="1:31" x14ac:dyDescent="0.3">
      <c r="A29" s="4"/>
      <c r="B29" s="21" t="s">
        <v>12</v>
      </c>
      <c r="C29" s="8">
        <f>IF(Y8=0,C28,NA())</f>
        <v>1.5</v>
      </c>
      <c r="D29" s="8">
        <f>IF(Y8=0,D28,NA())</f>
        <v>-1</v>
      </c>
      <c r="E29" s="22"/>
      <c r="F29" s="24" t="s">
        <v>12</v>
      </c>
      <c r="G29" s="5">
        <f>IF(AA8=0,G30,NA())</f>
        <v>3.6</v>
      </c>
      <c r="H29" s="5">
        <f>IF(AA8=0,H30,NA())</f>
        <v>-1</v>
      </c>
      <c r="I29" s="7"/>
      <c r="J29" s="24" t="s">
        <v>12</v>
      </c>
      <c r="K29" s="5">
        <f>IF(AC8=0,K30,NA())</f>
        <v>5.6999999999999993</v>
      </c>
      <c r="L29" s="5">
        <f>IF(AC8=0,L30,NA())</f>
        <v>-1</v>
      </c>
      <c r="M29" s="7"/>
      <c r="N29" s="24" t="s">
        <v>12</v>
      </c>
      <c r="O29" s="5">
        <f>IF(AE8=0,O30,NA())</f>
        <v>7.7999999999999989</v>
      </c>
      <c r="P29" s="5">
        <f>IF(AE8=0,P30,NA())</f>
        <v>-1</v>
      </c>
      <c r="Q29" s="7"/>
      <c r="R29" s="24" t="s">
        <v>12</v>
      </c>
      <c r="S29" s="5">
        <f>IF(AG8=0,S30,NA())</f>
        <v>9.8999999999999986</v>
      </c>
      <c r="T29" s="5">
        <f>IF(AG8=0,T30,NA())</f>
        <v>-1</v>
      </c>
      <c r="U29" s="7"/>
      <c r="V29" s="2" t="s">
        <v>56</v>
      </c>
      <c r="Y29" s="5"/>
      <c r="Z29" s="5"/>
      <c r="AA29" s="5"/>
      <c r="AB29" s="5"/>
      <c r="AC29" s="5"/>
      <c r="AD29" s="5"/>
      <c r="AE29" s="5"/>
    </row>
    <row r="30" spans="1:31" x14ac:dyDescent="0.3">
      <c r="A30" s="4"/>
      <c r="B30" s="21">
        <v>10</v>
      </c>
      <c r="C30" s="8">
        <f>C20</f>
        <v>1.5</v>
      </c>
      <c r="D30" s="8">
        <f>-D20</f>
        <v>-1</v>
      </c>
      <c r="E30" s="22"/>
      <c r="F30" s="24">
        <v>11</v>
      </c>
      <c r="G30" s="6">
        <f>G33+1</f>
        <v>3.6</v>
      </c>
      <c r="H30" s="5">
        <f>H31</f>
        <v>-1</v>
      </c>
      <c r="I30" s="7"/>
      <c r="J30" s="24">
        <v>11</v>
      </c>
      <c r="K30" s="6">
        <f>K33+1</f>
        <v>5.6999999999999993</v>
      </c>
      <c r="L30" s="5">
        <f>L31</f>
        <v>-1</v>
      </c>
      <c r="M30" s="7"/>
      <c r="N30" s="24">
        <v>11</v>
      </c>
      <c r="O30" s="6">
        <f>O33+1</f>
        <v>7.7999999999999989</v>
      </c>
      <c r="P30" s="5">
        <f>P31</f>
        <v>-1</v>
      </c>
      <c r="Q30" s="7"/>
      <c r="R30" s="24">
        <v>11</v>
      </c>
      <c r="S30" s="6">
        <f>S33+1</f>
        <v>9.8999999999999986</v>
      </c>
      <c r="T30" s="5">
        <f>T31</f>
        <v>-1</v>
      </c>
      <c r="U30" s="7"/>
      <c r="V30" s="2" t="s">
        <v>56</v>
      </c>
      <c r="Y30" s="5"/>
      <c r="Z30" s="5"/>
      <c r="AA30" s="5"/>
      <c r="AB30" s="5"/>
      <c r="AC30" s="5"/>
      <c r="AD30" s="5"/>
      <c r="AE30" s="5"/>
    </row>
    <row r="31" spans="1:31" x14ac:dyDescent="0.3">
      <c r="A31" s="4"/>
      <c r="B31" s="21">
        <v>11</v>
      </c>
      <c r="C31" s="8">
        <f>C19</f>
        <v>0</v>
      </c>
      <c r="D31" s="8">
        <f>-D19</f>
        <v>-1</v>
      </c>
      <c r="E31" s="22"/>
      <c r="F31" s="4">
        <v>12</v>
      </c>
      <c r="G31" s="6">
        <f>I84*C27+Y10</f>
        <v>2.1</v>
      </c>
      <c r="H31" s="5">
        <f>D27</f>
        <v>-1</v>
      </c>
      <c r="I31" s="7"/>
      <c r="J31" s="24">
        <v>12</v>
      </c>
      <c r="K31" s="6">
        <f>M84*G27+AA10</f>
        <v>4.1999999999999993</v>
      </c>
      <c r="L31" s="5">
        <f>H27</f>
        <v>-1</v>
      </c>
      <c r="M31" s="7"/>
      <c r="N31" s="24">
        <v>12</v>
      </c>
      <c r="O31" s="6">
        <f>Q84*K27+AC10</f>
        <v>6.2999999999999989</v>
      </c>
      <c r="P31" s="5">
        <f>L27</f>
        <v>-1</v>
      </c>
      <c r="Q31" s="7"/>
      <c r="R31" s="24">
        <v>12</v>
      </c>
      <c r="S31" s="6">
        <f>U84*O27+AE10</f>
        <v>8.3999999999999986</v>
      </c>
      <c r="T31" s="5">
        <f>P27</f>
        <v>-1</v>
      </c>
      <c r="U31" s="7"/>
      <c r="V31" s="2" t="s">
        <v>56</v>
      </c>
      <c r="Y31" s="5"/>
      <c r="Z31" s="5"/>
      <c r="AA31" s="5"/>
      <c r="AB31" s="5"/>
      <c r="AC31" s="5"/>
      <c r="AD31" s="5"/>
      <c r="AE31" s="5"/>
    </row>
    <row r="32" spans="1:31" x14ac:dyDescent="0.3">
      <c r="A32" s="4"/>
      <c r="B32" s="21" t="s">
        <v>12</v>
      </c>
      <c r="C32" s="8">
        <f>C33</f>
        <v>0.5</v>
      </c>
      <c r="D32" s="8">
        <f>D33</f>
        <v>0</v>
      </c>
      <c r="E32" s="22"/>
      <c r="F32" s="4" t="s">
        <v>12</v>
      </c>
      <c r="G32" s="6">
        <f>IF($Y$10=0,NA(),G33)</f>
        <v>2.6</v>
      </c>
      <c r="H32" s="5">
        <f>H33</f>
        <v>0</v>
      </c>
      <c r="I32" s="7"/>
      <c r="J32" s="24" t="s">
        <v>12</v>
      </c>
      <c r="K32" s="6">
        <f>IF($AA$10=0,NA(),K33)</f>
        <v>4.6999999999999993</v>
      </c>
      <c r="L32" s="5">
        <f>L33</f>
        <v>0</v>
      </c>
      <c r="M32" s="7"/>
      <c r="N32" s="24" t="s">
        <v>12</v>
      </c>
      <c r="O32" s="6">
        <f>IF($AC$10=0,NA(),O33)</f>
        <v>6.7999999999999989</v>
      </c>
      <c r="P32" s="5">
        <f>P33</f>
        <v>0</v>
      </c>
      <c r="Q32" s="7"/>
      <c r="R32" s="24" t="s">
        <v>12</v>
      </c>
      <c r="S32" s="6">
        <f>IF($AE$10=0,NA(),S33)</f>
        <v>8.8999999999999986</v>
      </c>
      <c r="T32" s="5">
        <f>T33</f>
        <v>0</v>
      </c>
      <c r="U32" s="7"/>
      <c r="V32" s="2" t="s">
        <v>56</v>
      </c>
      <c r="Y32" s="5"/>
      <c r="Z32" s="5"/>
      <c r="AA32" s="5"/>
      <c r="AB32" s="5"/>
      <c r="AC32" s="5"/>
      <c r="AD32" s="5"/>
      <c r="AE32" s="5"/>
    </row>
    <row r="33" spans="1:31" ht="15" thickBot="1" x14ac:dyDescent="0.35">
      <c r="A33" s="12"/>
      <c r="B33" s="37">
        <v>12</v>
      </c>
      <c r="C33" s="16">
        <f>C17</f>
        <v>0.5</v>
      </c>
      <c r="D33" s="16">
        <f>D17</f>
        <v>0</v>
      </c>
      <c r="E33" s="27"/>
      <c r="F33" s="12">
        <v>12</v>
      </c>
      <c r="G33" s="14">
        <f>G17</f>
        <v>2.6</v>
      </c>
      <c r="H33" s="13">
        <f>H17</f>
        <v>0</v>
      </c>
      <c r="I33" s="15"/>
      <c r="J33" s="36">
        <v>12</v>
      </c>
      <c r="K33" s="14">
        <f>K17</f>
        <v>4.6999999999999993</v>
      </c>
      <c r="L33" s="13">
        <f>L17</f>
        <v>0</v>
      </c>
      <c r="M33" s="15"/>
      <c r="N33" s="36">
        <v>12</v>
      </c>
      <c r="O33" s="14">
        <f>O17</f>
        <v>6.7999999999999989</v>
      </c>
      <c r="P33" s="13">
        <f>P17</f>
        <v>0</v>
      </c>
      <c r="Q33" s="15"/>
      <c r="R33" s="36">
        <v>12</v>
      </c>
      <c r="S33" s="14">
        <f>S17</f>
        <v>8.8999999999999986</v>
      </c>
      <c r="T33" s="13">
        <f>T17</f>
        <v>0</v>
      </c>
      <c r="U33" s="15"/>
      <c r="V33" s="2" t="s">
        <v>56</v>
      </c>
      <c r="X33" s="25"/>
      <c r="Y33" s="5"/>
      <c r="Z33" s="5"/>
      <c r="AA33" s="5"/>
      <c r="AB33" s="5"/>
      <c r="AC33" s="5"/>
      <c r="AD33" s="5"/>
      <c r="AE33" s="5"/>
    </row>
    <row r="34" spans="1:31" ht="15" thickTop="1" x14ac:dyDescent="0.3">
      <c r="A34" s="28" t="s">
        <v>11</v>
      </c>
      <c r="B34" s="29">
        <v>0</v>
      </c>
      <c r="C34" s="33" t="e">
        <f t="shared" ref="C34:C43" si="0">rad*SIN(RADIANS(B34))+C$5</f>
        <v>#N/A</v>
      </c>
      <c r="D34" s="33" t="e">
        <f t="shared" ref="D34:D43" si="1">rad*COS(RADIANS(B34))+D$5</f>
        <v>#N/A</v>
      </c>
      <c r="E34" s="31"/>
      <c r="F34" s="28">
        <v>0</v>
      </c>
      <c r="G34" s="33" t="e">
        <f t="shared" ref="G34:G43" si="2">rad*SIN(RADIANS(F34))+C$6</f>
        <v>#N/A</v>
      </c>
      <c r="H34" s="33" t="e">
        <f t="shared" ref="H34:H43" si="3">rad*COS(RADIANS(F34))+D$6</f>
        <v>#N/A</v>
      </c>
      <c r="I34" s="35"/>
      <c r="J34" s="32">
        <v>0</v>
      </c>
      <c r="K34" s="33" t="e">
        <f t="shared" ref="K34:K43" si="4">rad*SIN(RADIANS(J34))+C$7</f>
        <v>#N/A</v>
      </c>
      <c r="L34" s="33" t="e">
        <f t="shared" ref="L34:L43" si="5">rad*COS(RADIANS(J34))+D$7</f>
        <v>#N/A</v>
      </c>
      <c r="M34" s="35"/>
      <c r="N34" s="32">
        <v>0</v>
      </c>
      <c r="O34" s="38" t="e">
        <f t="shared" ref="O34:O43" si="6">rad*SIN(RADIANS(N34))+C$8</f>
        <v>#N/A</v>
      </c>
      <c r="P34" s="38" t="e">
        <f t="shared" ref="P34:P43" si="7">rad*COS(RADIANS(N34))+D$8</f>
        <v>#N/A</v>
      </c>
      <c r="Q34" s="35"/>
      <c r="R34" s="32">
        <v>0</v>
      </c>
      <c r="S34" s="33" t="e">
        <f t="shared" ref="S34:S43" si="8">rad*SIN(RADIANS(R34))+C$9</f>
        <v>#N/A</v>
      </c>
      <c r="T34" s="33" t="e">
        <f t="shared" ref="T34:T43" si="9">rad*COS(RADIANS(R34))+D$9</f>
        <v>#N/A</v>
      </c>
      <c r="U34" s="35"/>
      <c r="V34" s="2" t="s">
        <v>56</v>
      </c>
    </row>
    <row r="35" spans="1:31" x14ac:dyDescent="0.3">
      <c r="A35" s="4"/>
      <c r="B35" s="21">
        <v>10</v>
      </c>
      <c r="C35" s="6" t="e">
        <f t="shared" si="0"/>
        <v>#N/A</v>
      </c>
      <c r="D35" s="6" t="e">
        <f t="shared" si="1"/>
        <v>#N/A</v>
      </c>
      <c r="E35" s="22"/>
      <c r="F35" s="4">
        <v>10</v>
      </c>
      <c r="G35" s="6" t="e">
        <f t="shared" si="2"/>
        <v>#N/A</v>
      </c>
      <c r="H35" s="6" t="e">
        <f t="shared" si="3"/>
        <v>#N/A</v>
      </c>
      <c r="I35" s="7"/>
      <c r="J35" s="24">
        <v>10</v>
      </c>
      <c r="K35" s="6" t="e">
        <f t="shared" si="4"/>
        <v>#N/A</v>
      </c>
      <c r="L35" s="6" t="e">
        <f t="shared" si="5"/>
        <v>#N/A</v>
      </c>
      <c r="M35" s="7"/>
      <c r="N35" s="24">
        <v>10</v>
      </c>
      <c r="O35" s="39" t="e">
        <f t="shared" si="6"/>
        <v>#N/A</v>
      </c>
      <c r="P35" s="39" t="e">
        <f t="shared" si="7"/>
        <v>#N/A</v>
      </c>
      <c r="Q35" s="7"/>
      <c r="R35" s="24">
        <v>10</v>
      </c>
      <c r="S35" s="6" t="e">
        <f t="shared" si="8"/>
        <v>#N/A</v>
      </c>
      <c r="T35" s="6" t="e">
        <f t="shared" si="9"/>
        <v>#N/A</v>
      </c>
      <c r="U35" s="7"/>
      <c r="V35" s="2" t="s">
        <v>56</v>
      </c>
    </row>
    <row r="36" spans="1:31" x14ac:dyDescent="0.3">
      <c r="A36" s="4"/>
      <c r="B36" s="21">
        <v>20</v>
      </c>
      <c r="C36" s="6" t="e">
        <f t="shared" si="0"/>
        <v>#N/A</v>
      </c>
      <c r="D36" s="6" t="e">
        <f t="shared" si="1"/>
        <v>#N/A</v>
      </c>
      <c r="E36" s="22"/>
      <c r="F36" s="4">
        <v>20</v>
      </c>
      <c r="G36" s="6" t="e">
        <f t="shared" si="2"/>
        <v>#N/A</v>
      </c>
      <c r="H36" s="6" t="e">
        <f t="shared" si="3"/>
        <v>#N/A</v>
      </c>
      <c r="I36" s="7"/>
      <c r="J36" s="24">
        <v>20</v>
      </c>
      <c r="K36" s="6" t="e">
        <f t="shared" si="4"/>
        <v>#N/A</v>
      </c>
      <c r="L36" s="6" t="e">
        <f t="shared" si="5"/>
        <v>#N/A</v>
      </c>
      <c r="M36" s="7"/>
      <c r="N36" s="24">
        <v>20</v>
      </c>
      <c r="O36" s="39" t="e">
        <f t="shared" si="6"/>
        <v>#N/A</v>
      </c>
      <c r="P36" s="39" t="e">
        <f t="shared" si="7"/>
        <v>#N/A</v>
      </c>
      <c r="Q36" s="7"/>
      <c r="R36" s="24">
        <v>20</v>
      </c>
      <c r="S36" s="6" t="e">
        <f t="shared" si="8"/>
        <v>#N/A</v>
      </c>
      <c r="T36" s="6" t="e">
        <f t="shared" si="9"/>
        <v>#N/A</v>
      </c>
      <c r="U36" s="7"/>
      <c r="V36" s="2" t="s">
        <v>56</v>
      </c>
    </row>
    <row r="37" spans="1:31" x14ac:dyDescent="0.3">
      <c r="A37" s="4"/>
      <c r="B37" s="21">
        <v>30</v>
      </c>
      <c r="C37" s="6" t="e">
        <f t="shared" si="0"/>
        <v>#N/A</v>
      </c>
      <c r="D37" s="6" t="e">
        <f t="shared" si="1"/>
        <v>#N/A</v>
      </c>
      <c r="E37" s="22"/>
      <c r="F37" s="4">
        <v>30</v>
      </c>
      <c r="G37" s="6" t="e">
        <f t="shared" si="2"/>
        <v>#N/A</v>
      </c>
      <c r="H37" s="6" t="e">
        <f t="shared" si="3"/>
        <v>#N/A</v>
      </c>
      <c r="I37" s="7"/>
      <c r="J37" s="24">
        <v>30</v>
      </c>
      <c r="K37" s="6" t="e">
        <f t="shared" si="4"/>
        <v>#N/A</v>
      </c>
      <c r="L37" s="6" t="e">
        <f t="shared" si="5"/>
        <v>#N/A</v>
      </c>
      <c r="M37" s="7"/>
      <c r="N37" s="24">
        <v>30</v>
      </c>
      <c r="O37" s="39" t="e">
        <f t="shared" si="6"/>
        <v>#N/A</v>
      </c>
      <c r="P37" s="39" t="e">
        <f t="shared" si="7"/>
        <v>#N/A</v>
      </c>
      <c r="Q37" s="7"/>
      <c r="R37" s="24">
        <v>30</v>
      </c>
      <c r="S37" s="6" t="e">
        <f t="shared" si="8"/>
        <v>#N/A</v>
      </c>
      <c r="T37" s="6" t="e">
        <f t="shared" si="9"/>
        <v>#N/A</v>
      </c>
      <c r="U37" s="7"/>
      <c r="V37" s="2" t="s">
        <v>56</v>
      </c>
    </row>
    <row r="38" spans="1:31" x14ac:dyDescent="0.3">
      <c r="A38" s="4"/>
      <c r="B38" s="21">
        <v>40</v>
      </c>
      <c r="C38" s="6" t="e">
        <f t="shared" si="0"/>
        <v>#N/A</v>
      </c>
      <c r="D38" s="6" t="e">
        <f t="shared" si="1"/>
        <v>#N/A</v>
      </c>
      <c r="E38" s="22"/>
      <c r="F38" s="4">
        <v>40</v>
      </c>
      <c r="G38" s="6" t="e">
        <f t="shared" si="2"/>
        <v>#N/A</v>
      </c>
      <c r="H38" s="6" t="e">
        <f t="shared" si="3"/>
        <v>#N/A</v>
      </c>
      <c r="I38" s="7"/>
      <c r="J38" s="24">
        <v>40</v>
      </c>
      <c r="K38" s="6" t="e">
        <f t="shared" si="4"/>
        <v>#N/A</v>
      </c>
      <c r="L38" s="6" t="e">
        <f t="shared" si="5"/>
        <v>#N/A</v>
      </c>
      <c r="M38" s="7"/>
      <c r="N38" s="24">
        <v>40</v>
      </c>
      <c r="O38" s="39" t="e">
        <f t="shared" si="6"/>
        <v>#N/A</v>
      </c>
      <c r="P38" s="39" t="e">
        <f t="shared" si="7"/>
        <v>#N/A</v>
      </c>
      <c r="Q38" s="7"/>
      <c r="R38" s="24">
        <v>40</v>
      </c>
      <c r="S38" s="6" t="e">
        <f t="shared" si="8"/>
        <v>#N/A</v>
      </c>
      <c r="T38" s="6" t="e">
        <f t="shared" si="9"/>
        <v>#N/A</v>
      </c>
      <c r="U38" s="7"/>
      <c r="V38" s="2" t="s">
        <v>56</v>
      </c>
    </row>
    <row r="39" spans="1:31" x14ac:dyDescent="0.3">
      <c r="A39" s="4"/>
      <c r="B39" s="21">
        <v>50</v>
      </c>
      <c r="C39" s="6" t="e">
        <f t="shared" si="0"/>
        <v>#N/A</v>
      </c>
      <c r="D39" s="6" t="e">
        <f t="shared" si="1"/>
        <v>#N/A</v>
      </c>
      <c r="E39" s="22"/>
      <c r="F39" s="4">
        <v>50</v>
      </c>
      <c r="G39" s="6" t="e">
        <f t="shared" si="2"/>
        <v>#N/A</v>
      </c>
      <c r="H39" s="6" t="e">
        <f t="shared" si="3"/>
        <v>#N/A</v>
      </c>
      <c r="I39" s="7"/>
      <c r="J39" s="24">
        <v>50</v>
      </c>
      <c r="K39" s="6" t="e">
        <f t="shared" si="4"/>
        <v>#N/A</v>
      </c>
      <c r="L39" s="6" t="e">
        <f t="shared" si="5"/>
        <v>#N/A</v>
      </c>
      <c r="M39" s="7"/>
      <c r="N39" s="24">
        <v>50</v>
      </c>
      <c r="O39" s="39" t="e">
        <f t="shared" si="6"/>
        <v>#N/A</v>
      </c>
      <c r="P39" s="39" t="e">
        <f t="shared" si="7"/>
        <v>#N/A</v>
      </c>
      <c r="Q39" s="7"/>
      <c r="R39" s="24">
        <v>50</v>
      </c>
      <c r="S39" s="6" t="e">
        <f t="shared" si="8"/>
        <v>#N/A</v>
      </c>
      <c r="T39" s="6" t="e">
        <f t="shared" si="9"/>
        <v>#N/A</v>
      </c>
      <c r="U39" s="7"/>
      <c r="V39" s="2" t="s">
        <v>56</v>
      </c>
    </row>
    <row r="40" spans="1:31" x14ac:dyDescent="0.3">
      <c r="A40" s="4"/>
      <c r="B40" s="21">
        <v>60</v>
      </c>
      <c r="C40" s="6" t="e">
        <f t="shared" si="0"/>
        <v>#N/A</v>
      </c>
      <c r="D40" s="6" t="e">
        <f t="shared" si="1"/>
        <v>#N/A</v>
      </c>
      <c r="E40" s="22"/>
      <c r="F40" s="4">
        <v>60</v>
      </c>
      <c r="G40" s="6" t="e">
        <f t="shared" si="2"/>
        <v>#N/A</v>
      </c>
      <c r="H40" s="6" t="e">
        <f t="shared" si="3"/>
        <v>#N/A</v>
      </c>
      <c r="I40" s="7"/>
      <c r="J40" s="24">
        <v>60</v>
      </c>
      <c r="K40" s="6" t="e">
        <f t="shared" si="4"/>
        <v>#N/A</v>
      </c>
      <c r="L40" s="6" t="e">
        <f t="shared" si="5"/>
        <v>#N/A</v>
      </c>
      <c r="M40" s="7"/>
      <c r="N40" s="24">
        <v>60</v>
      </c>
      <c r="O40" s="39" t="e">
        <f t="shared" si="6"/>
        <v>#N/A</v>
      </c>
      <c r="P40" s="39" t="e">
        <f t="shared" si="7"/>
        <v>#N/A</v>
      </c>
      <c r="Q40" s="7"/>
      <c r="R40" s="24">
        <v>60</v>
      </c>
      <c r="S40" s="6" t="e">
        <f t="shared" si="8"/>
        <v>#N/A</v>
      </c>
      <c r="T40" s="6" t="e">
        <f t="shared" si="9"/>
        <v>#N/A</v>
      </c>
      <c r="U40" s="7"/>
      <c r="V40" s="2" t="s">
        <v>56</v>
      </c>
    </row>
    <row r="41" spans="1:31" x14ac:dyDescent="0.3">
      <c r="A41" s="4"/>
      <c r="B41" s="21">
        <v>70</v>
      </c>
      <c r="C41" s="6" t="e">
        <f t="shared" si="0"/>
        <v>#N/A</v>
      </c>
      <c r="D41" s="6" t="e">
        <f t="shared" si="1"/>
        <v>#N/A</v>
      </c>
      <c r="E41" s="22"/>
      <c r="F41" s="4">
        <v>70</v>
      </c>
      <c r="G41" s="6" t="e">
        <f t="shared" si="2"/>
        <v>#N/A</v>
      </c>
      <c r="H41" s="6" t="e">
        <f t="shared" si="3"/>
        <v>#N/A</v>
      </c>
      <c r="I41" s="7"/>
      <c r="J41" s="24">
        <v>70</v>
      </c>
      <c r="K41" s="6" t="e">
        <f t="shared" si="4"/>
        <v>#N/A</v>
      </c>
      <c r="L41" s="6" t="e">
        <f t="shared" si="5"/>
        <v>#N/A</v>
      </c>
      <c r="M41" s="7"/>
      <c r="N41" s="24">
        <v>70</v>
      </c>
      <c r="O41" s="39" t="e">
        <f t="shared" si="6"/>
        <v>#N/A</v>
      </c>
      <c r="P41" s="39" t="e">
        <f t="shared" si="7"/>
        <v>#N/A</v>
      </c>
      <c r="Q41" s="7"/>
      <c r="R41" s="24">
        <v>70</v>
      </c>
      <c r="S41" s="6" t="e">
        <f t="shared" si="8"/>
        <v>#N/A</v>
      </c>
      <c r="T41" s="6" t="e">
        <f t="shared" si="9"/>
        <v>#N/A</v>
      </c>
      <c r="U41" s="7"/>
      <c r="V41" s="2" t="s">
        <v>56</v>
      </c>
    </row>
    <row r="42" spans="1:31" x14ac:dyDescent="0.3">
      <c r="A42" s="4"/>
      <c r="B42" s="21">
        <v>80</v>
      </c>
      <c r="C42" s="6" t="e">
        <f t="shared" si="0"/>
        <v>#N/A</v>
      </c>
      <c r="D42" s="6" t="e">
        <f t="shared" si="1"/>
        <v>#N/A</v>
      </c>
      <c r="E42" s="22"/>
      <c r="F42" s="4">
        <v>80</v>
      </c>
      <c r="G42" s="6" t="e">
        <f t="shared" si="2"/>
        <v>#N/A</v>
      </c>
      <c r="H42" s="6" t="e">
        <f t="shared" si="3"/>
        <v>#N/A</v>
      </c>
      <c r="I42" s="7"/>
      <c r="J42" s="24">
        <v>80</v>
      </c>
      <c r="K42" s="6" t="e">
        <f t="shared" si="4"/>
        <v>#N/A</v>
      </c>
      <c r="L42" s="6" t="e">
        <f t="shared" si="5"/>
        <v>#N/A</v>
      </c>
      <c r="M42" s="7"/>
      <c r="N42" s="24">
        <v>80</v>
      </c>
      <c r="O42" s="39" t="e">
        <f t="shared" si="6"/>
        <v>#N/A</v>
      </c>
      <c r="P42" s="39" t="e">
        <f t="shared" si="7"/>
        <v>#N/A</v>
      </c>
      <c r="Q42" s="7"/>
      <c r="R42" s="24">
        <v>80</v>
      </c>
      <c r="S42" s="6" t="e">
        <f t="shared" si="8"/>
        <v>#N/A</v>
      </c>
      <c r="T42" s="6" t="e">
        <f t="shared" si="9"/>
        <v>#N/A</v>
      </c>
      <c r="U42" s="7"/>
      <c r="V42" s="2" t="s">
        <v>56</v>
      </c>
    </row>
    <row r="43" spans="1:31" x14ac:dyDescent="0.3">
      <c r="A43" s="4"/>
      <c r="B43" s="21">
        <v>90</v>
      </c>
      <c r="C43" s="6" t="e">
        <f t="shared" si="0"/>
        <v>#N/A</v>
      </c>
      <c r="D43" s="6" t="e">
        <f t="shared" si="1"/>
        <v>#N/A</v>
      </c>
      <c r="E43" s="22"/>
      <c r="F43" s="4">
        <v>90</v>
      </c>
      <c r="G43" s="6" t="e">
        <f t="shared" si="2"/>
        <v>#N/A</v>
      </c>
      <c r="H43" s="6" t="e">
        <f t="shared" si="3"/>
        <v>#N/A</v>
      </c>
      <c r="I43" s="7"/>
      <c r="J43" s="24">
        <v>90</v>
      </c>
      <c r="K43" s="6" t="e">
        <f t="shared" si="4"/>
        <v>#N/A</v>
      </c>
      <c r="L43" s="6" t="e">
        <f t="shared" si="5"/>
        <v>#N/A</v>
      </c>
      <c r="M43" s="7"/>
      <c r="N43" s="24">
        <v>90</v>
      </c>
      <c r="O43" s="39" t="e">
        <f t="shared" si="6"/>
        <v>#N/A</v>
      </c>
      <c r="P43" s="39" t="e">
        <f t="shared" si="7"/>
        <v>#N/A</v>
      </c>
      <c r="Q43" s="7"/>
      <c r="R43" s="24">
        <v>90</v>
      </c>
      <c r="S43" s="6" t="e">
        <f t="shared" si="8"/>
        <v>#N/A</v>
      </c>
      <c r="T43" s="6" t="e">
        <f t="shared" si="9"/>
        <v>#N/A</v>
      </c>
      <c r="U43" s="7"/>
      <c r="V43" s="2" t="s">
        <v>56</v>
      </c>
    </row>
    <row r="44" spans="1:31" x14ac:dyDescent="0.3">
      <c r="A44" s="4"/>
      <c r="B44" s="21"/>
      <c r="C44" s="6" t="e">
        <f>C43-0.05</f>
        <v>#N/A</v>
      </c>
      <c r="D44" s="6" t="e">
        <f>D43</f>
        <v>#N/A</v>
      </c>
      <c r="E44" s="22"/>
      <c r="F44" s="4"/>
      <c r="G44" s="6" t="e">
        <f>G43-0.05</f>
        <v>#N/A</v>
      </c>
      <c r="H44" s="6" t="e">
        <f>H43</f>
        <v>#N/A</v>
      </c>
      <c r="I44" s="7"/>
      <c r="J44" s="24"/>
      <c r="K44" s="6" t="e">
        <f>K43-0.05</f>
        <v>#N/A</v>
      </c>
      <c r="L44" s="6" t="e">
        <f>L43</f>
        <v>#N/A</v>
      </c>
      <c r="M44" s="7"/>
      <c r="N44" s="24"/>
      <c r="O44" s="39" t="e">
        <f>O43-0.05</f>
        <v>#N/A</v>
      </c>
      <c r="P44" s="39" t="e">
        <f>P43</f>
        <v>#N/A</v>
      </c>
      <c r="Q44" s="7"/>
      <c r="R44" s="24"/>
      <c r="S44" s="6" t="e">
        <f>S43-0.05</f>
        <v>#N/A</v>
      </c>
      <c r="T44" s="6" t="e">
        <f>T43</f>
        <v>#N/A</v>
      </c>
      <c r="U44" s="7"/>
      <c r="V44" s="2" t="s">
        <v>56</v>
      </c>
    </row>
    <row r="45" spans="1:31" x14ac:dyDescent="0.3">
      <c r="A45" s="4"/>
      <c r="B45" s="21" t="s">
        <v>10</v>
      </c>
      <c r="C45" s="6">
        <f>IFERROR(AVERAGE(C43,C47),0)</f>
        <v>0</v>
      </c>
      <c r="D45" s="6">
        <f>IFERROR(AVERAGE(D43,D47)-0.1,0)</f>
        <v>0</v>
      </c>
      <c r="E45" s="22" t="str">
        <f>E100</f>
        <v/>
      </c>
      <c r="F45" s="24" t="s">
        <v>10</v>
      </c>
      <c r="G45" s="6">
        <f>IFERROR(AVERAGE(G43,G47),0)</f>
        <v>0</v>
      </c>
      <c r="H45" s="6">
        <f>IFERROR(AVERAGE(H43,H47)-0.1,0)</f>
        <v>0</v>
      </c>
      <c r="I45" s="22" t="str">
        <f>I100</f>
        <v/>
      </c>
      <c r="J45" s="24" t="s">
        <v>10</v>
      </c>
      <c r="K45" s="6">
        <f>IFERROR(AVERAGE(K43,K47),0)</f>
        <v>0</v>
      </c>
      <c r="L45" s="6">
        <f>IFERROR(AVERAGE(L43,L47)-0.1,0)</f>
        <v>0</v>
      </c>
      <c r="M45" s="22" t="str">
        <f>M100</f>
        <v/>
      </c>
      <c r="N45" s="24" t="s">
        <v>10</v>
      </c>
      <c r="O45" s="39">
        <f>IFERROR(AVERAGE(O43,O47),0)</f>
        <v>0</v>
      </c>
      <c r="P45" s="39">
        <f>IFERROR(AVERAGE(P43,P47)-0.1,0)</f>
        <v>0</v>
      </c>
      <c r="Q45" s="22" t="str">
        <f>Q100</f>
        <v/>
      </c>
      <c r="R45" s="24" t="s">
        <v>10</v>
      </c>
      <c r="S45" s="6">
        <f>IFERROR(AVERAGE(S43,S47),0)</f>
        <v>0</v>
      </c>
      <c r="T45" s="6">
        <f>IFERROR(AVERAGE(T43,T47)-0.1,0)</f>
        <v>0</v>
      </c>
      <c r="U45" s="22" t="str">
        <f>U100</f>
        <v/>
      </c>
      <c r="V45" s="2" t="s">
        <v>56</v>
      </c>
    </row>
    <row r="46" spans="1:31" x14ac:dyDescent="0.3">
      <c r="A46" s="4"/>
      <c r="B46" s="21"/>
      <c r="C46" s="6" t="e">
        <f>C47+0.05</f>
        <v>#N/A</v>
      </c>
      <c r="D46" s="6" t="e">
        <f>D47</f>
        <v>#N/A</v>
      </c>
      <c r="E46" s="22"/>
      <c r="F46" s="24"/>
      <c r="G46" s="6" t="e">
        <f>G47+0.05</f>
        <v>#N/A</v>
      </c>
      <c r="H46" s="6" t="e">
        <f>H47</f>
        <v>#N/A</v>
      </c>
      <c r="I46" s="7"/>
      <c r="J46" s="24"/>
      <c r="K46" s="6" t="e">
        <f>K47+0.05</f>
        <v>#N/A</v>
      </c>
      <c r="L46" s="6" t="e">
        <f>L47</f>
        <v>#N/A</v>
      </c>
      <c r="M46" s="7"/>
      <c r="N46" s="24"/>
      <c r="O46" s="39" t="e">
        <f>O47+0.05</f>
        <v>#N/A</v>
      </c>
      <c r="P46" s="39" t="e">
        <f>P47</f>
        <v>#N/A</v>
      </c>
      <c r="Q46" s="7"/>
      <c r="R46" s="24"/>
      <c r="S46" s="6" t="e">
        <f>S47+0.05</f>
        <v>#N/A</v>
      </c>
      <c r="T46" s="6" t="e">
        <f>T47</f>
        <v>#N/A</v>
      </c>
      <c r="U46" s="7"/>
      <c r="V46" s="2" t="s">
        <v>56</v>
      </c>
    </row>
    <row r="47" spans="1:31" x14ac:dyDescent="0.3">
      <c r="A47" s="9"/>
      <c r="B47" s="21">
        <v>90</v>
      </c>
      <c r="C47" s="6" t="e">
        <f t="shared" ref="C47:C56" si="10">(rad+B$5*$L$5)*SIN(RADIANS(B47))+C$5</f>
        <v>#N/A</v>
      </c>
      <c r="D47" s="6" t="e">
        <f t="shared" ref="D47:D56" si="11">(rad+B$5)*COS(RADIANS(B47))+D$5</f>
        <v>#N/A</v>
      </c>
      <c r="E47" s="22"/>
      <c r="F47" s="4">
        <v>90</v>
      </c>
      <c r="G47" s="6" t="e">
        <f t="shared" ref="G47:G56" si="12">(rad+B$6*$L$5)*SIN(RADIANS(F47))+C$6</f>
        <v>#N/A</v>
      </c>
      <c r="H47" s="6" t="e">
        <f t="shared" ref="H47:H56" si="13">(rad+B$6)*COS(RADIANS(F47))+D$6</f>
        <v>#N/A</v>
      </c>
      <c r="I47" s="7"/>
      <c r="J47" s="24">
        <v>90</v>
      </c>
      <c r="K47" s="6" t="e">
        <f t="shared" ref="K47:K56" si="14">(rad+B$7*$L$5)*SIN(RADIANS(J47))+C$7</f>
        <v>#N/A</v>
      </c>
      <c r="L47" s="6" t="e">
        <f t="shared" ref="L47:L56" si="15">(rad+B$7)*COS(RADIANS(J47))+D$7</f>
        <v>#N/A</v>
      </c>
      <c r="M47" s="7"/>
      <c r="N47" s="24">
        <v>90</v>
      </c>
      <c r="O47" s="39" t="e">
        <f t="shared" ref="O47:O56" si="16">(rad+B$8*$L$5)*SIN(RADIANS(N47))+C$8</f>
        <v>#N/A</v>
      </c>
      <c r="P47" s="39" t="e">
        <f t="shared" ref="P47:P56" si="17">(rad+B$8)*COS(RADIANS(N47))+D$8</f>
        <v>#N/A</v>
      </c>
      <c r="Q47" s="7"/>
      <c r="R47" s="24">
        <v>90</v>
      </c>
      <c r="S47" s="6" t="e">
        <f t="shared" ref="S47:S56" si="18">(rad+B$9*$L$5)*SIN(RADIANS(R47))+C$9</f>
        <v>#N/A</v>
      </c>
      <c r="T47" s="6" t="e">
        <f t="shared" ref="T47:T56" si="19">(rad+B$9)*COS(RADIANS(R47))+D$9</f>
        <v>#N/A</v>
      </c>
      <c r="U47" s="7"/>
      <c r="V47" s="2" t="s">
        <v>56</v>
      </c>
    </row>
    <row r="48" spans="1:31" x14ac:dyDescent="0.3">
      <c r="A48" s="9"/>
      <c r="B48" s="21">
        <v>80</v>
      </c>
      <c r="C48" s="6" t="e">
        <f t="shared" si="10"/>
        <v>#N/A</v>
      </c>
      <c r="D48" s="6" t="e">
        <f t="shared" si="11"/>
        <v>#N/A</v>
      </c>
      <c r="E48" s="22"/>
      <c r="F48" s="4">
        <v>80</v>
      </c>
      <c r="G48" s="6" t="e">
        <f t="shared" si="12"/>
        <v>#N/A</v>
      </c>
      <c r="H48" s="6" t="e">
        <f t="shared" si="13"/>
        <v>#N/A</v>
      </c>
      <c r="I48" s="7"/>
      <c r="J48" s="24">
        <v>80</v>
      </c>
      <c r="K48" s="6" t="e">
        <f t="shared" si="14"/>
        <v>#N/A</v>
      </c>
      <c r="L48" s="6" t="e">
        <f t="shared" si="15"/>
        <v>#N/A</v>
      </c>
      <c r="M48" s="7"/>
      <c r="N48" s="24">
        <v>80</v>
      </c>
      <c r="O48" s="39" t="e">
        <f t="shared" si="16"/>
        <v>#N/A</v>
      </c>
      <c r="P48" s="39" t="e">
        <f t="shared" si="17"/>
        <v>#N/A</v>
      </c>
      <c r="Q48" s="7"/>
      <c r="R48" s="24">
        <v>80</v>
      </c>
      <c r="S48" s="6" t="e">
        <f t="shared" si="18"/>
        <v>#N/A</v>
      </c>
      <c r="T48" s="6" t="e">
        <f t="shared" si="19"/>
        <v>#N/A</v>
      </c>
      <c r="U48" s="7"/>
      <c r="V48" s="2" t="s">
        <v>56</v>
      </c>
    </row>
    <row r="49" spans="1:34" x14ac:dyDescent="0.3">
      <c r="A49" s="9"/>
      <c r="B49" s="21">
        <v>70</v>
      </c>
      <c r="C49" s="6" t="e">
        <f t="shared" si="10"/>
        <v>#N/A</v>
      </c>
      <c r="D49" s="6" t="e">
        <f t="shared" si="11"/>
        <v>#N/A</v>
      </c>
      <c r="E49" s="22"/>
      <c r="F49" s="4">
        <v>70</v>
      </c>
      <c r="G49" s="6" t="e">
        <f t="shared" si="12"/>
        <v>#N/A</v>
      </c>
      <c r="H49" s="6" t="e">
        <f t="shared" si="13"/>
        <v>#N/A</v>
      </c>
      <c r="I49" s="7"/>
      <c r="J49" s="24">
        <v>70</v>
      </c>
      <c r="K49" s="6" t="e">
        <f t="shared" si="14"/>
        <v>#N/A</v>
      </c>
      <c r="L49" s="6" t="e">
        <f t="shared" si="15"/>
        <v>#N/A</v>
      </c>
      <c r="M49" s="7"/>
      <c r="N49" s="24">
        <v>70</v>
      </c>
      <c r="O49" s="39" t="e">
        <f t="shared" si="16"/>
        <v>#N/A</v>
      </c>
      <c r="P49" s="39" t="e">
        <f t="shared" si="17"/>
        <v>#N/A</v>
      </c>
      <c r="Q49" s="7"/>
      <c r="R49" s="24">
        <v>70</v>
      </c>
      <c r="S49" s="6" t="e">
        <f t="shared" si="18"/>
        <v>#N/A</v>
      </c>
      <c r="T49" s="6" t="e">
        <f t="shared" si="19"/>
        <v>#N/A</v>
      </c>
      <c r="U49" s="7"/>
      <c r="V49" s="2" t="s">
        <v>56</v>
      </c>
    </row>
    <row r="50" spans="1:34" x14ac:dyDescent="0.3">
      <c r="A50" s="9"/>
      <c r="B50" s="21">
        <v>60</v>
      </c>
      <c r="C50" s="6" t="e">
        <f t="shared" si="10"/>
        <v>#N/A</v>
      </c>
      <c r="D50" s="6" t="e">
        <f t="shared" si="11"/>
        <v>#N/A</v>
      </c>
      <c r="E50" s="22"/>
      <c r="F50" s="4">
        <v>60</v>
      </c>
      <c r="G50" s="6" t="e">
        <f t="shared" si="12"/>
        <v>#N/A</v>
      </c>
      <c r="H50" s="6" t="e">
        <f t="shared" si="13"/>
        <v>#N/A</v>
      </c>
      <c r="I50" s="7"/>
      <c r="J50" s="24">
        <v>60</v>
      </c>
      <c r="K50" s="6" t="e">
        <f t="shared" si="14"/>
        <v>#N/A</v>
      </c>
      <c r="L50" s="6" t="e">
        <f t="shared" si="15"/>
        <v>#N/A</v>
      </c>
      <c r="M50" s="7"/>
      <c r="N50" s="24">
        <v>60</v>
      </c>
      <c r="O50" s="39" t="e">
        <f t="shared" si="16"/>
        <v>#N/A</v>
      </c>
      <c r="P50" s="39" t="e">
        <f t="shared" si="17"/>
        <v>#N/A</v>
      </c>
      <c r="Q50" s="7"/>
      <c r="R50" s="24">
        <v>60</v>
      </c>
      <c r="S50" s="6" t="e">
        <f t="shared" si="18"/>
        <v>#N/A</v>
      </c>
      <c r="T50" s="6" t="e">
        <f t="shared" si="19"/>
        <v>#N/A</v>
      </c>
      <c r="U50" s="7"/>
      <c r="V50" s="2" t="s">
        <v>56</v>
      </c>
    </row>
    <row r="51" spans="1:34" x14ac:dyDescent="0.3">
      <c r="A51" s="9"/>
      <c r="B51" s="21">
        <v>50</v>
      </c>
      <c r="C51" s="6" t="e">
        <f t="shared" si="10"/>
        <v>#N/A</v>
      </c>
      <c r="D51" s="6" t="e">
        <f t="shared" si="11"/>
        <v>#N/A</v>
      </c>
      <c r="E51" s="22"/>
      <c r="F51" s="4">
        <v>50</v>
      </c>
      <c r="G51" s="6" t="e">
        <f t="shared" si="12"/>
        <v>#N/A</v>
      </c>
      <c r="H51" s="6" t="e">
        <f t="shared" si="13"/>
        <v>#N/A</v>
      </c>
      <c r="I51" s="7"/>
      <c r="J51" s="24">
        <v>50</v>
      </c>
      <c r="K51" s="6" t="e">
        <f t="shared" si="14"/>
        <v>#N/A</v>
      </c>
      <c r="L51" s="6" t="e">
        <f t="shared" si="15"/>
        <v>#N/A</v>
      </c>
      <c r="M51" s="7"/>
      <c r="N51" s="24">
        <v>50</v>
      </c>
      <c r="O51" s="39" t="e">
        <f t="shared" si="16"/>
        <v>#N/A</v>
      </c>
      <c r="P51" s="39" t="e">
        <f t="shared" si="17"/>
        <v>#N/A</v>
      </c>
      <c r="Q51" s="7"/>
      <c r="R51" s="24">
        <v>50</v>
      </c>
      <c r="S51" s="6" t="e">
        <f t="shared" si="18"/>
        <v>#N/A</v>
      </c>
      <c r="T51" s="6" t="e">
        <f t="shared" si="19"/>
        <v>#N/A</v>
      </c>
      <c r="U51" s="7"/>
      <c r="V51" s="2" t="s">
        <v>56</v>
      </c>
    </row>
    <row r="52" spans="1:34" x14ac:dyDescent="0.3">
      <c r="A52" s="9"/>
      <c r="B52" s="21">
        <v>40</v>
      </c>
      <c r="C52" s="6" t="e">
        <f t="shared" si="10"/>
        <v>#N/A</v>
      </c>
      <c r="D52" s="6" t="e">
        <f t="shared" si="11"/>
        <v>#N/A</v>
      </c>
      <c r="E52" s="22"/>
      <c r="F52" s="4">
        <v>40</v>
      </c>
      <c r="G52" s="6" t="e">
        <f t="shared" si="12"/>
        <v>#N/A</v>
      </c>
      <c r="H52" s="6" t="e">
        <f t="shared" si="13"/>
        <v>#N/A</v>
      </c>
      <c r="I52" s="7"/>
      <c r="J52" s="24">
        <v>40</v>
      </c>
      <c r="K52" s="6" t="e">
        <f t="shared" si="14"/>
        <v>#N/A</v>
      </c>
      <c r="L52" s="6" t="e">
        <f t="shared" si="15"/>
        <v>#N/A</v>
      </c>
      <c r="M52" s="7"/>
      <c r="N52" s="24">
        <v>40</v>
      </c>
      <c r="O52" s="39" t="e">
        <f t="shared" si="16"/>
        <v>#N/A</v>
      </c>
      <c r="P52" s="39" t="e">
        <f t="shared" si="17"/>
        <v>#N/A</v>
      </c>
      <c r="Q52" s="7"/>
      <c r="R52" s="24">
        <v>40</v>
      </c>
      <c r="S52" s="6" t="e">
        <f t="shared" si="18"/>
        <v>#N/A</v>
      </c>
      <c r="T52" s="6" t="e">
        <f t="shared" si="19"/>
        <v>#N/A</v>
      </c>
      <c r="U52" s="7"/>
      <c r="V52" s="2" t="s">
        <v>56</v>
      </c>
    </row>
    <row r="53" spans="1:34" x14ac:dyDescent="0.3">
      <c r="A53" s="9"/>
      <c r="B53" s="21">
        <v>30</v>
      </c>
      <c r="C53" s="6" t="e">
        <f t="shared" si="10"/>
        <v>#N/A</v>
      </c>
      <c r="D53" s="6" t="e">
        <f t="shared" si="11"/>
        <v>#N/A</v>
      </c>
      <c r="E53" s="22"/>
      <c r="F53" s="4">
        <v>30</v>
      </c>
      <c r="G53" s="6" t="e">
        <f t="shared" si="12"/>
        <v>#N/A</v>
      </c>
      <c r="H53" s="6" t="e">
        <f t="shared" si="13"/>
        <v>#N/A</v>
      </c>
      <c r="I53" s="7"/>
      <c r="J53" s="24">
        <v>30</v>
      </c>
      <c r="K53" s="6" t="e">
        <f t="shared" si="14"/>
        <v>#N/A</v>
      </c>
      <c r="L53" s="6" t="e">
        <f t="shared" si="15"/>
        <v>#N/A</v>
      </c>
      <c r="M53" s="7"/>
      <c r="N53" s="24">
        <v>30</v>
      </c>
      <c r="O53" s="39" t="e">
        <f t="shared" si="16"/>
        <v>#N/A</v>
      </c>
      <c r="P53" s="39" t="e">
        <f t="shared" si="17"/>
        <v>#N/A</v>
      </c>
      <c r="Q53" s="7"/>
      <c r="R53" s="24">
        <v>30</v>
      </c>
      <c r="S53" s="6" t="e">
        <f t="shared" si="18"/>
        <v>#N/A</v>
      </c>
      <c r="T53" s="6" t="e">
        <f t="shared" si="19"/>
        <v>#N/A</v>
      </c>
      <c r="U53" s="7"/>
      <c r="V53" s="2" t="s">
        <v>56</v>
      </c>
    </row>
    <row r="54" spans="1:34" x14ac:dyDescent="0.3">
      <c r="A54" s="9"/>
      <c r="B54" s="21">
        <v>20</v>
      </c>
      <c r="C54" s="6" t="e">
        <f t="shared" si="10"/>
        <v>#N/A</v>
      </c>
      <c r="D54" s="6" t="e">
        <f t="shared" si="11"/>
        <v>#N/A</v>
      </c>
      <c r="E54" s="22"/>
      <c r="F54" s="4">
        <v>20</v>
      </c>
      <c r="G54" s="6" t="e">
        <f t="shared" si="12"/>
        <v>#N/A</v>
      </c>
      <c r="H54" s="6" t="e">
        <f t="shared" si="13"/>
        <v>#N/A</v>
      </c>
      <c r="I54" s="7"/>
      <c r="J54" s="24">
        <v>20</v>
      </c>
      <c r="K54" s="6" t="e">
        <f t="shared" si="14"/>
        <v>#N/A</v>
      </c>
      <c r="L54" s="6" t="e">
        <f t="shared" si="15"/>
        <v>#N/A</v>
      </c>
      <c r="M54" s="7"/>
      <c r="N54" s="24">
        <v>20</v>
      </c>
      <c r="O54" s="39" t="e">
        <f t="shared" si="16"/>
        <v>#N/A</v>
      </c>
      <c r="P54" s="39" t="e">
        <f t="shared" si="17"/>
        <v>#N/A</v>
      </c>
      <c r="Q54" s="7"/>
      <c r="R54" s="24">
        <v>20</v>
      </c>
      <c r="S54" s="6" t="e">
        <f t="shared" si="18"/>
        <v>#N/A</v>
      </c>
      <c r="T54" s="6" t="e">
        <f t="shared" si="19"/>
        <v>#N/A</v>
      </c>
      <c r="U54" s="7"/>
      <c r="V54" s="2" t="s">
        <v>56</v>
      </c>
    </row>
    <row r="55" spans="1:34" x14ac:dyDescent="0.3">
      <c r="A55" s="9"/>
      <c r="B55" s="21">
        <v>10</v>
      </c>
      <c r="C55" s="6" t="e">
        <f t="shared" si="10"/>
        <v>#N/A</v>
      </c>
      <c r="D55" s="6" t="e">
        <f t="shared" si="11"/>
        <v>#N/A</v>
      </c>
      <c r="E55" s="22"/>
      <c r="F55" s="4">
        <v>10</v>
      </c>
      <c r="G55" s="6" t="e">
        <f t="shared" si="12"/>
        <v>#N/A</v>
      </c>
      <c r="H55" s="6" t="e">
        <f t="shared" si="13"/>
        <v>#N/A</v>
      </c>
      <c r="I55" s="7"/>
      <c r="J55" s="24">
        <v>10</v>
      </c>
      <c r="K55" s="6" t="e">
        <f t="shared" si="14"/>
        <v>#N/A</v>
      </c>
      <c r="L55" s="6" t="e">
        <f t="shared" si="15"/>
        <v>#N/A</v>
      </c>
      <c r="M55" s="7"/>
      <c r="N55" s="24">
        <v>10</v>
      </c>
      <c r="O55" s="39" t="e">
        <f t="shared" si="16"/>
        <v>#N/A</v>
      </c>
      <c r="P55" s="39" t="e">
        <f t="shared" si="17"/>
        <v>#N/A</v>
      </c>
      <c r="Q55" s="7"/>
      <c r="R55" s="24">
        <v>10</v>
      </c>
      <c r="S55" s="6" t="e">
        <f t="shared" si="18"/>
        <v>#N/A</v>
      </c>
      <c r="T55" s="6" t="e">
        <f t="shared" si="19"/>
        <v>#N/A</v>
      </c>
      <c r="U55" s="7"/>
      <c r="V55" s="2" t="s">
        <v>56</v>
      </c>
    </row>
    <row r="56" spans="1:34" ht="15" thickBot="1" x14ac:dyDescent="0.35">
      <c r="A56" s="17"/>
      <c r="B56" s="37">
        <v>0</v>
      </c>
      <c r="C56" s="14" t="e">
        <f t="shared" si="10"/>
        <v>#N/A</v>
      </c>
      <c r="D56" s="14" t="e">
        <f t="shared" si="11"/>
        <v>#N/A</v>
      </c>
      <c r="E56" s="27"/>
      <c r="F56" s="12">
        <v>0</v>
      </c>
      <c r="G56" s="14" t="e">
        <f t="shared" si="12"/>
        <v>#N/A</v>
      </c>
      <c r="H56" s="14" t="e">
        <f t="shared" si="13"/>
        <v>#N/A</v>
      </c>
      <c r="I56" s="15"/>
      <c r="J56" s="36">
        <v>0</v>
      </c>
      <c r="K56" s="14" t="e">
        <f t="shared" si="14"/>
        <v>#N/A</v>
      </c>
      <c r="L56" s="14" t="e">
        <f t="shared" si="15"/>
        <v>#N/A</v>
      </c>
      <c r="M56" s="15"/>
      <c r="N56" s="36">
        <v>0</v>
      </c>
      <c r="O56" s="40" t="e">
        <f t="shared" si="16"/>
        <v>#N/A</v>
      </c>
      <c r="P56" s="40" t="e">
        <f t="shared" si="17"/>
        <v>#N/A</v>
      </c>
      <c r="Q56" s="15"/>
      <c r="R56" s="36">
        <v>0</v>
      </c>
      <c r="S56" s="14" t="e">
        <f t="shared" si="18"/>
        <v>#N/A</v>
      </c>
      <c r="T56" s="14" t="e">
        <f t="shared" si="19"/>
        <v>#N/A</v>
      </c>
      <c r="U56" s="15"/>
      <c r="V56" s="2" t="s">
        <v>56</v>
      </c>
    </row>
    <row r="57" spans="1:34" ht="15" thickTop="1" x14ac:dyDescent="0.3">
      <c r="A57" s="4" t="s">
        <v>13</v>
      </c>
      <c r="B57" s="21">
        <v>180</v>
      </c>
      <c r="C57" s="8" t="e">
        <f t="shared" ref="C57:C66" si="20">rad*SIN(RADIANS(B57))+G$5</f>
        <v>#N/A</v>
      </c>
      <c r="D57" s="8" t="e">
        <f t="shared" ref="D57:D66" si="21">rad*COS(RADIANS(B57))+H$5</f>
        <v>#N/A</v>
      </c>
      <c r="E57" s="22"/>
      <c r="F57" s="4">
        <v>180</v>
      </c>
      <c r="G57" s="8" t="e">
        <f t="shared" ref="G57:G66" si="22">rad*SIN(RADIANS(F57))+G$6</f>
        <v>#N/A</v>
      </c>
      <c r="H57" s="8" t="e">
        <f t="shared" ref="H57:H66" si="23">rad*COS(RADIANS(F57))+H$6</f>
        <v>#N/A</v>
      </c>
      <c r="I57" s="7"/>
      <c r="J57" s="24">
        <v>180</v>
      </c>
      <c r="K57" s="8" t="e">
        <f t="shared" ref="K57:K66" si="24">rad*SIN(RADIANS(J57))+G$7</f>
        <v>#N/A</v>
      </c>
      <c r="L57" s="8" t="e">
        <f t="shared" ref="L57:L66" si="25">rad*COS(RADIANS(J57))+H$7</f>
        <v>#N/A</v>
      </c>
      <c r="M57" s="7"/>
      <c r="N57" s="24">
        <v>180</v>
      </c>
      <c r="O57" s="8" t="e">
        <f t="shared" ref="O57:O66" si="26">rad*SIN(RADIANS(N57))+G$8</f>
        <v>#N/A</v>
      </c>
      <c r="P57" s="8" t="e">
        <f t="shared" ref="P57:P66" si="27">rad*COS(RADIANS(N57))+H$8</f>
        <v>#N/A</v>
      </c>
      <c r="Q57" s="7"/>
      <c r="R57" s="24">
        <v>180</v>
      </c>
      <c r="S57" s="8" t="e">
        <f t="shared" ref="S57:S66" si="28">rad*SIN(RADIANS(R57))+G$9</f>
        <v>#N/A</v>
      </c>
      <c r="T57" s="8" t="e">
        <f t="shared" ref="T57:T66" si="29">rad*COS(RADIANS(R57))+H$9</f>
        <v>#N/A</v>
      </c>
      <c r="U57" s="7"/>
      <c r="V57" s="2" t="s">
        <v>56</v>
      </c>
    </row>
    <row r="58" spans="1:34" x14ac:dyDescent="0.3">
      <c r="A58" s="4"/>
      <c r="B58" s="21">
        <v>170</v>
      </c>
      <c r="C58" s="8" t="e">
        <f t="shared" si="20"/>
        <v>#N/A</v>
      </c>
      <c r="D58" s="8" t="e">
        <f t="shared" si="21"/>
        <v>#N/A</v>
      </c>
      <c r="E58" s="22"/>
      <c r="F58" s="4">
        <v>170</v>
      </c>
      <c r="G58" s="8" t="e">
        <f t="shared" si="22"/>
        <v>#N/A</v>
      </c>
      <c r="H58" s="8" t="e">
        <f t="shared" si="23"/>
        <v>#N/A</v>
      </c>
      <c r="I58" s="7"/>
      <c r="J58" s="24">
        <v>170</v>
      </c>
      <c r="K58" s="8" t="e">
        <f t="shared" si="24"/>
        <v>#N/A</v>
      </c>
      <c r="L58" s="8" t="e">
        <f t="shared" si="25"/>
        <v>#N/A</v>
      </c>
      <c r="M58" s="7"/>
      <c r="N58" s="24">
        <v>170</v>
      </c>
      <c r="O58" s="8" t="e">
        <f t="shared" si="26"/>
        <v>#N/A</v>
      </c>
      <c r="P58" s="8" t="e">
        <f t="shared" si="27"/>
        <v>#N/A</v>
      </c>
      <c r="Q58" s="7"/>
      <c r="R58" s="24">
        <v>170</v>
      </c>
      <c r="S58" s="8" t="e">
        <f t="shared" si="28"/>
        <v>#N/A</v>
      </c>
      <c r="T58" s="8" t="e">
        <f t="shared" si="29"/>
        <v>#N/A</v>
      </c>
      <c r="U58" s="7"/>
      <c r="V58" s="2" t="s">
        <v>56</v>
      </c>
      <c r="AG58" s="25"/>
      <c r="AH58" s="25"/>
    </row>
    <row r="59" spans="1:34" x14ac:dyDescent="0.3">
      <c r="A59" s="4"/>
      <c r="B59" s="21">
        <v>160</v>
      </c>
      <c r="C59" s="8" t="e">
        <f t="shared" si="20"/>
        <v>#N/A</v>
      </c>
      <c r="D59" s="8" t="e">
        <f t="shared" si="21"/>
        <v>#N/A</v>
      </c>
      <c r="E59" s="22"/>
      <c r="F59" s="4">
        <v>160</v>
      </c>
      <c r="G59" s="8" t="e">
        <f t="shared" si="22"/>
        <v>#N/A</v>
      </c>
      <c r="H59" s="8" t="e">
        <f t="shared" si="23"/>
        <v>#N/A</v>
      </c>
      <c r="I59" s="7"/>
      <c r="J59" s="24">
        <v>160</v>
      </c>
      <c r="K59" s="8" t="e">
        <f t="shared" si="24"/>
        <v>#N/A</v>
      </c>
      <c r="L59" s="8" t="e">
        <f t="shared" si="25"/>
        <v>#N/A</v>
      </c>
      <c r="M59" s="7"/>
      <c r="N59" s="24">
        <v>160</v>
      </c>
      <c r="O59" s="8" t="e">
        <f t="shared" si="26"/>
        <v>#N/A</v>
      </c>
      <c r="P59" s="8" t="e">
        <f t="shared" si="27"/>
        <v>#N/A</v>
      </c>
      <c r="Q59" s="7"/>
      <c r="R59" s="24">
        <v>160</v>
      </c>
      <c r="S59" s="8" t="e">
        <f t="shared" si="28"/>
        <v>#N/A</v>
      </c>
      <c r="T59" s="8" t="e">
        <f t="shared" si="29"/>
        <v>#N/A</v>
      </c>
      <c r="U59" s="7"/>
      <c r="V59" s="2" t="s">
        <v>56</v>
      </c>
      <c r="AG59" s="25"/>
      <c r="AH59" s="25"/>
    </row>
    <row r="60" spans="1:34" x14ac:dyDescent="0.3">
      <c r="A60" s="4"/>
      <c r="B60" s="21">
        <v>150</v>
      </c>
      <c r="C60" s="8" t="e">
        <f t="shared" si="20"/>
        <v>#N/A</v>
      </c>
      <c r="D60" s="8" t="e">
        <f t="shared" si="21"/>
        <v>#N/A</v>
      </c>
      <c r="E60" s="22"/>
      <c r="F60" s="4">
        <v>150</v>
      </c>
      <c r="G60" s="8" t="e">
        <f t="shared" si="22"/>
        <v>#N/A</v>
      </c>
      <c r="H60" s="8" t="e">
        <f t="shared" si="23"/>
        <v>#N/A</v>
      </c>
      <c r="I60" s="7"/>
      <c r="J60" s="24">
        <v>150</v>
      </c>
      <c r="K60" s="8" t="e">
        <f t="shared" si="24"/>
        <v>#N/A</v>
      </c>
      <c r="L60" s="8" t="e">
        <f t="shared" si="25"/>
        <v>#N/A</v>
      </c>
      <c r="M60" s="7"/>
      <c r="N60" s="24">
        <v>150</v>
      </c>
      <c r="O60" s="8" t="e">
        <f t="shared" si="26"/>
        <v>#N/A</v>
      </c>
      <c r="P60" s="8" t="e">
        <f t="shared" si="27"/>
        <v>#N/A</v>
      </c>
      <c r="Q60" s="7"/>
      <c r="R60" s="24">
        <v>150</v>
      </c>
      <c r="S60" s="8" t="e">
        <f t="shared" si="28"/>
        <v>#N/A</v>
      </c>
      <c r="T60" s="8" t="e">
        <f t="shared" si="29"/>
        <v>#N/A</v>
      </c>
      <c r="U60" s="7"/>
      <c r="V60" s="2" t="s">
        <v>56</v>
      </c>
      <c r="AG60" s="25"/>
      <c r="AH60" s="25"/>
    </row>
    <row r="61" spans="1:34" x14ac:dyDescent="0.3">
      <c r="A61" s="4"/>
      <c r="B61" s="21">
        <v>140</v>
      </c>
      <c r="C61" s="8" t="e">
        <f t="shared" si="20"/>
        <v>#N/A</v>
      </c>
      <c r="D61" s="8" t="e">
        <f t="shared" si="21"/>
        <v>#N/A</v>
      </c>
      <c r="E61" s="22"/>
      <c r="F61" s="4">
        <v>140</v>
      </c>
      <c r="G61" s="8" t="e">
        <f t="shared" si="22"/>
        <v>#N/A</v>
      </c>
      <c r="H61" s="8" t="e">
        <f t="shared" si="23"/>
        <v>#N/A</v>
      </c>
      <c r="I61" s="7"/>
      <c r="J61" s="24">
        <v>140</v>
      </c>
      <c r="K61" s="8" t="e">
        <f t="shared" si="24"/>
        <v>#N/A</v>
      </c>
      <c r="L61" s="8" t="e">
        <f t="shared" si="25"/>
        <v>#N/A</v>
      </c>
      <c r="M61" s="7"/>
      <c r="N61" s="24">
        <v>140</v>
      </c>
      <c r="O61" s="8" t="e">
        <f t="shared" si="26"/>
        <v>#N/A</v>
      </c>
      <c r="P61" s="8" t="e">
        <f t="shared" si="27"/>
        <v>#N/A</v>
      </c>
      <c r="Q61" s="7"/>
      <c r="R61" s="24">
        <v>140</v>
      </c>
      <c r="S61" s="8" t="e">
        <f t="shared" si="28"/>
        <v>#N/A</v>
      </c>
      <c r="T61" s="8" t="e">
        <f t="shared" si="29"/>
        <v>#N/A</v>
      </c>
      <c r="U61" s="7"/>
      <c r="V61" s="2" t="s">
        <v>56</v>
      </c>
      <c r="AG61" s="25"/>
      <c r="AH61" s="25"/>
    </row>
    <row r="62" spans="1:34" x14ac:dyDescent="0.3">
      <c r="A62" s="4"/>
      <c r="B62" s="21">
        <v>130</v>
      </c>
      <c r="C62" s="8" t="e">
        <f t="shared" si="20"/>
        <v>#N/A</v>
      </c>
      <c r="D62" s="8" t="e">
        <f t="shared" si="21"/>
        <v>#N/A</v>
      </c>
      <c r="E62" s="22"/>
      <c r="F62" s="4">
        <v>130</v>
      </c>
      <c r="G62" s="8" t="e">
        <f t="shared" si="22"/>
        <v>#N/A</v>
      </c>
      <c r="H62" s="8" t="e">
        <f t="shared" si="23"/>
        <v>#N/A</v>
      </c>
      <c r="I62" s="7"/>
      <c r="J62" s="24">
        <v>130</v>
      </c>
      <c r="K62" s="8" t="e">
        <f t="shared" si="24"/>
        <v>#N/A</v>
      </c>
      <c r="L62" s="8" t="e">
        <f t="shared" si="25"/>
        <v>#N/A</v>
      </c>
      <c r="M62" s="7"/>
      <c r="N62" s="24">
        <v>130</v>
      </c>
      <c r="O62" s="8" t="e">
        <f t="shared" si="26"/>
        <v>#N/A</v>
      </c>
      <c r="P62" s="8" t="e">
        <f t="shared" si="27"/>
        <v>#N/A</v>
      </c>
      <c r="Q62" s="7"/>
      <c r="R62" s="24">
        <v>130</v>
      </c>
      <c r="S62" s="8" t="e">
        <f t="shared" si="28"/>
        <v>#N/A</v>
      </c>
      <c r="T62" s="8" t="e">
        <f t="shared" si="29"/>
        <v>#N/A</v>
      </c>
      <c r="U62" s="7"/>
      <c r="V62" s="2" t="s">
        <v>56</v>
      </c>
      <c r="AG62" s="25"/>
      <c r="AH62" s="25"/>
    </row>
    <row r="63" spans="1:34" x14ac:dyDescent="0.3">
      <c r="A63" s="4"/>
      <c r="B63" s="21">
        <v>120</v>
      </c>
      <c r="C63" s="8" t="e">
        <f t="shared" si="20"/>
        <v>#N/A</v>
      </c>
      <c r="D63" s="8" t="e">
        <f t="shared" si="21"/>
        <v>#N/A</v>
      </c>
      <c r="E63" s="22"/>
      <c r="F63" s="4">
        <v>120</v>
      </c>
      <c r="G63" s="8" t="e">
        <f t="shared" si="22"/>
        <v>#N/A</v>
      </c>
      <c r="H63" s="8" t="e">
        <f t="shared" si="23"/>
        <v>#N/A</v>
      </c>
      <c r="I63" s="7"/>
      <c r="J63" s="24">
        <v>120</v>
      </c>
      <c r="K63" s="8" t="e">
        <f t="shared" si="24"/>
        <v>#N/A</v>
      </c>
      <c r="L63" s="8" t="e">
        <f t="shared" si="25"/>
        <v>#N/A</v>
      </c>
      <c r="M63" s="7"/>
      <c r="N63" s="24">
        <v>120</v>
      </c>
      <c r="O63" s="8" t="e">
        <f t="shared" si="26"/>
        <v>#N/A</v>
      </c>
      <c r="P63" s="8" t="e">
        <f t="shared" si="27"/>
        <v>#N/A</v>
      </c>
      <c r="Q63" s="7"/>
      <c r="R63" s="24">
        <v>120</v>
      </c>
      <c r="S63" s="8" t="e">
        <f t="shared" si="28"/>
        <v>#N/A</v>
      </c>
      <c r="T63" s="8" t="e">
        <f t="shared" si="29"/>
        <v>#N/A</v>
      </c>
      <c r="U63" s="7"/>
      <c r="V63" s="2" t="s">
        <v>56</v>
      </c>
      <c r="AG63" s="25"/>
      <c r="AH63" s="25"/>
    </row>
    <row r="64" spans="1:34" x14ac:dyDescent="0.3">
      <c r="A64" s="4"/>
      <c r="B64" s="21">
        <v>110</v>
      </c>
      <c r="C64" s="8" t="e">
        <f t="shared" si="20"/>
        <v>#N/A</v>
      </c>
      <c r="D64" s="8" t="e">
        <f t="shared" si="21"/>
        <v>#N/A</v>
      </c>
      <c r="E64" s="22"/>
      <c r="F64" s="4">
        <v>110</v>
      </c>
      <c r="G64" s="8" t="e">
        <f t="shared" si="22"/>
        <v>#N/A</v>
      </c>
      <c r="H64" s="8" t="e">
        <f t="shared" si="23"/>
        <v>#N/A</v>
      </c>
      <c r="I64" s="7"/>
      <c r="J64" s="24">
        <v>110</v>
      </c>
      <c r="K64" s="8" t="e">
        <f t="shared" si="24"/>
        <v>#N/A</v>
      </c>
      <c r="L64" s="8" t="e">
        <f t="shared" si="25"/>
        <v>#N/A</v>
      </c>
      <c r="M64" s="7"/>
      <c r="N64" s="24">
        <v>110</v>
      </c>
      <c r="O64" s="8" t="e">
        <f t="shared" si="26"/>
        <v>#N/A</v>
      </c>
      <c r="P64" s="8" t="e">
        <f t="shared" si="27"/>
        <v>#N/A</v>
      </c>
      <c r="Q64" s="7"/>
      <c r="R64" s="24">
        <v>110</v>
      </c>
      <c r="S64" s="8" t="e">
        <f t="shared" si="28"/>
        <v>#N/A</v>
      </c>
      <c r="T64" s="8" t="e">
        <f t="shared" si="29"/>
        <v>#N/A</v>
      </c>
      <c r="U64" s="7"/>
      <c r="V64" s="2" t="s">
        <v>56</v>
      </c>
      <c r="AG64" s="25"/>
      <c r="AH64" s="25"/>
    </row>
    <row r="65" spans="1:34" x14ac:dyDescent="0.3">
      <c r="A65" s="4"/>
      <c r="B65" s="21">
        <v>100</v>
      </c>
      <c r="C65" s="8" t="e">
        <f t="shared" si="20"/>
        <v>#N/A</v>
      </c>
      <c r="D65" s="8" t="e">
        <f t="shared" si="21"/>
        <v>#N/A</v>
      </c>
      <c r="E65" s="22"/>
      <c r="F65" s="4">
        <v>100</v>
      </c>
      <c r="G65" s="8" t="e">
        <f t="shared" si="22"/>
        <v>#N/A</v>
      </c>
      <c r="H65" s="8" t="e">
        <f t="shared" si="23"/>
        <v>#N/A</v>
      </c>
      <c r="I65" s="7"/>
      <c r="J65" s="24">
        <v>100</v>
      </c>
      <c r="K65" s="8" t="e">
        <f t="shared" si="24"/>
        <v>#N/A</v>
      </c>
      <c r="L65" s="8" t="e">
        <f t="shared" si="25"/>
        <v>#N/A</v>
      </c>
      <c r="M65" s="7"/>
      <c r="N65" s="24">
        <v>100</v>
      </c>
      <c r="O65" s="8" t="e">
        <f t="shared" si="26"/>
        <v>#N/A</v>
      </c>
      <c r="P65" s="8" t="e">
        <f t="shared" si="27"/>
        <v>#N/A</v>
      </c>
      <c r="Q65" s="7"/>
      <c r="R65" s="24">
        <v>100</v>
      </c>
      <c r="S65" s="8" t="e">
        <f t="shared" si="28"/>
        <v>#N/A</v>
      </c>
      <c r="T65" s="8" t="e">
        <f t="shared" si="29"/>
        <v>#N/A</v>
      </c>
      <c r="U65" s="7"/>
      <c r="V65" s="2" t="s">
        <v>56</v>
      </c>
      <c r="AG65" s="25"/>
      <c r="AH65" s="25"/>
    </row>
    <row r="66" spans="1:34" x14ac:dyDescent="0.3">
      <c r="A66" s="4"/>
      <c r="B66" s="21">
        <v>90</v>
      </c>
      <c r="C66" s="8" t="e">
        <f t="shared" si="20"/>
        <v>#N/A</v>
      </c>
      <c r="D66" s="8" t="e">
        <f t="shared" si="21"/>
        <v>#N/A</v>
      </c>
      <c r="E66" s="22"/>
      <c r="F66" s="4">
        <v>90</v>
      </c>
      <c r="G66" s="8" t="e">
        <f t="shared" si="22"/>
        <v>#N/A</v>
      </c>
      <c r="H66" s="8" t="e">
        <f t="shared" si="23"/>
        <v>#N/A</v>
      </c>
      <c r="I66" s="7"/>
      <c r="J66" s="24">
        <v>90</v>
      </c>
      <c r="K66" s="8" t="e">
        <f t="shared" si="24"/>
        <v>#N/A</v>
      </c>
      <c r="L66" s="8" t="e">
        <f t="shared" si="25"/>
        <v>#N/A</v>
      </c>
      <c r="M66" s="7"/>
      <c r="N66" s="24">
        <v>90</v>
      </c>
      <c r="O66" s="8" t="e">
        <f t="shared" si="26"/>
        <v>#N/A</v>
      </c>
      <c r="P66" s="8" t="e">
        <f t="shared" si="27"/>
        <v>#N/A</v>
      </c>
      <c r="Q66" s="7"/>
      <c r="R66" s="24">
        <v>90</v>
      </c>
      <c r="S66" s="8" t="e">
        <f t="shared" si="28"/>
        <v>#N/A</v>
      </c>
      <c r="T66" s="8" t="e">
        <f t="shared" si="29"/>
        <v>#N/A</v>
      </c>
      <c r="U66" s="7"/>
      <c r="V66" s="2" t="s">
        <v>56</v>
      </c>
      <c r="AG66" s="26"/>
      <c r="AH66" s="26"/>
    </row>
    <row r="67" spans="1:34" x14ac:dyDescent="0.3">
      <c r="A67" s="4"/>
      <c r="B67" s="21"/>
      <c r="C67" s="8" t="e">
        <f>C66-0.05</f>
        <v>#N/A</v>
      </c>
      <c r="D67" s="8" t="e">
        <f>D66</f>
        <v>#N/A</v>
      </c>
      <c r="E67" s="22"/>
      <c r="F67" s="4"/>
      <c r="G67" s="8" t="e">
        <f>G66-0.05</f>
        <v>#N/A</v>
      </c>
      <c r="H67" s="8" t="e">
        <f>H66</f>
        <v>#N/A</v>
      </c>
      <c r="I67" s="7"/>
      <c r="J67" s="24"/>
      <c r="K67" s="8" t="e">
        <f>K66-0.05</f>
        <v>#N/A</v>
      </c>
      <c r="L67" s="8" t="e">
        <f>L66</f>
        <v>#N/A</v>
      </c>
      <c r="M67" s="7"/>
      <c r="N67" s="24"/>
      <c r="O67" s="8" t="e">
        <f>O66-0.05</f>
        <v>#N/A</v>
      </c>
      <c r="P67" s="8" t="e">
        <f>P66</f>
        <v>#N/A</v>
      </c>
      <c r="Q67" s="7"/>
      <c r="R67" s="24"/>
      <c r="S67" s="8" t="e">
        <f>S66-0.05</f>
        <v>#N/A</v>
      </c>
      <c r="T67" s="8" t="e">
        <f>T66</f>
        <v>#N/A</v>
      </c>
      <c r="U67" s="7"/>
      <c r="V67" s="2" t="s">
        <v>56</v>
      </c>
    </row>
    <row r="68" spans="1:34" x14ac:dyDescent="0.3">
      <c r="A68" s="4"/>
      <c r="B68" s="21" t="s">
        <v>10</v>
      </c>
      <c r="C68" s="8">
        <f>IFERROR(AVERAGE(C66,C70),0)</f>
        <v>0</v>
      </c>
      <c r="D68" s="8">
        <f>IFERROR(AVERAGE(D66,D70)+0.1,0)</f>
        <v>0</v>
      </c>
      <c r="E68" s="22" t="str">
        <f>E96</f>
        <v/>
      </c>
      <c r="F68" s="24" t="s">
        <v>10</v>
      </c>
      <c r="G68" s="8">
        <f>IFERROR(AVERAGE(G66,G70),0)</f>
        <v>0</v>
      </c>
      <c r="H68" s="8">
        <f>IFERROR(AVERAGE(H66,H70)+0.1,0)</f>
        <v>0</v>
      </c>
      <c r="I68" s="22" t="str">
        <f>I96</f>
        <v/>
      </c>
      <c r="J68" s="24" t="s">
        <v>10</v>
      </c>
      <c r="K68" s="8">
        <f>IFERROR(AVERAGE(K66,K70),0)</f>
        <v>0</v>
      </c>
      <c r="L68" s="8">
        <f>IFERROR(AVERAGE(L66,L70)+0.1,0)</f>
        <v>0</v>
      </c>
      <c r="M68" s="22" t="str">
        <f>M96</f>
        <v/>
      </c>
      <c r="N68" s="24" t="s">
        <v>10</v>
      </c>
      <c r="O68" s="8">
        <f>IFERROR(AVERAGE(O66,O70),0)</f>
        <v>0</v>
      </c>
      <c r="P68" s="8">
        <f>IFERROR(AVERAGE(P66,P70)+0.1,0)</f>
        <v>0</v>
      </c>
      <c r="Q68" s="22" t="str">
        <f>Q96</f>
        <v/>
      </c>
      <c r="R68" s="24" t="s">
        <v>10</v>
      </c>
      <c r="S68" s="8">
        <f>IFERROR(AVERAGE(S66,S70),0)</f>
        <v>0</v>
      </c>
      <c r="T68" s="8">
        <f>IFERROR(AVERAGE(T66,T70)+0.1,0)</f>
        <v>0</v>
      </c>
      <c r="U68" s="22" t="str">
        <f>U96</f>
        <v/>
      </c>
      <c r="V68" s="2" t="s">
        <v>56</v>
      </c>
    </row>
    <row r="69" spans="1:34" x14ac:dyDescent="0.3">
      <c r="A69" s="4"/>
      <c r="B69" s="21"/>
      <c r="C69" s="8" t="e">
        <f>C70+0.05</f>
        <v>#N/A</v>
      </c>
      <c r="D69" s="8" t="e">
        <f>D70</f>
        <v>#N/A</v>
      </c>
      <c r="E69" s="22"/>
      <c r="F69" s="4"/>
      <c r="G69" s="8" t="e">
        <f>G70+0.05</f>
        <v>#N/A</v>
      </c>
      <c r="H69" s="8" t="e">
        <f>H70</f>
        <v>#N/A</v>
      </c>
      <c r="I69" s="7"/>
      <c r="J69" s="24"/>
      <c r="K69" s="8" t="e">
        <f>K70+0.05</f>
        <v>#N/A</v>
      </c>
      <c r="L69" s="8" t="e">
        <f>L70</f>
        <v>#N/A</v>
      </c>
      <c r="M69" s="7"/>
      <c r="N69" s="24"/>
      <c r="O69" s="8" t="e">
        <f>O70+0.05</f>
        <v>#N/A</v>
      </c>
      <c r="P69" s="8" t="e">
        <f>P70</f>
        <v>#N/A</v>
      </c>
      <c r="Q69" s="7"/>
      <c r="R69" s="24"/>
      <c r="S69" s="8" t="e">
        <f>S70+0.05</f>
        <v>#N/A</v>
      </c>
      <c r="T69" s="8" t="e">
        <f>T70</f>
        <v>#N/A</v>
      </c>
      <c r="U69" s="7"/>
      <c r="V69" s="2" t="s">
        <v>56</v>
      </c>
    </row>
    <row r="70" spans="1:34" x14ac:dyDescent="0.3">
      <c r="A70" s="4"/>
      <c r="B70" s="21">
        <v>90</v>
      </c>
      <c r="C70" s="8" t="e">
        <f t="shared" ref="C70:C79" si="30">(rad+F$5*$L$5)*SIN(RADIANS(B70))+G$5</f>
        <v>#N/A</v>
      </c>
      <c r="D70" s="8" t="e">
        <f t="shared" ref="D70:D79" si="31">(rad+F$5)*COS(RADIANS(B70))+H$5</f>
        <v>#N/A</v>
      </c>
      <c r="E70" s="22"/>
      <c r="F70" s="4">
        <v>90</v>
      </c>
      <c r="G70" s="8" t="e">
        <f t="shared" ref="G70:G79" si="32">(rad+F$6*$L$5)*SIN(RADIANS(F70))+G$6</f>
        <v>#N/A</v>
      </c>
      <c r="H70" s="8" t="e">
        <f t="shared" ref="H70:H79" si="33">(rad+F$6)*COS(RADIANS(F70))+H$6</f>
        <v>#N/A</v>
      </c>
      <c r="I70" s="7"/>
      <c r="J70" s="24">
        <v>90</v>
      </c>
      <c r="K70" s="8" t="e">
        <f t="shared" ref="K70:K79" si="34">(rad+F$7*$L$5)*SIN(RADIANS(J70))+G$7</f>
        <v>#N/A</v>
      </c>
      <c r="L70" s="8" t="e">
        <f t="shared" ref="L70:L79" si="35">(rad+F$7)*COS(RADIANS(J70))+H$7</f>
        <v>#N/A</v>
      </c>
      <c r="M70" s="7"/>
      <c r="N70" s="24">
        <v>90</v>
      </c>
      <c r="O70" s="8" t="e">
        <f t="shared" ref="O70:O79" si="36">(rad+F$8*$L$5)*SIN(RADIANS(N70))+G$8</f>
        <v>#N/A</v>
      </c>
      <c r="P70" s="8" t="e">
        <f t="shared" ref="P70:P79" si="37">(rad+F$8)*COS(RADIANS(N70))+H$8</f>
        <v>#N/A</v>
      </c>
      <c r="Q70" s="7"/>
      <c r="R70" s="24">
        <v>90</v>
      </c>
      <c r="S70" s="8" t="e">
        <f t="shared" ref="S70:S79" si="38">(rad+F$9*$L$5)*SIN(RADIANS(R70))+G$9</f>
        <v>#N/A</v>
      </c>
      <c r="T70" s="8" t="e">
        <f t="shared" ref="T70:T79" si="39">(rad+F$9)*COS(RADIANS(R70))+H$9</f>
        <v>#N/A</v>
      </c>
      <c r="U70" s="7"/>
      <c r="V70" s="2" t="s">
        <v>56</v>
      </c>
    </row>
    <row r="71" spans="1:34" x14ac:dyDescent="0.3">
      <c r="A71" s="4"/>
      <c r="B71" s="21">
        <v>100</v>
      </c>
      <c r="C71" s="8" t="e">
        <f t="shared" si="30"/>
        <v>#N/A</v>
      </c>
      <c r="D71" s="8" t="e">
        <f t="shared" si="31"/>
        <v>#N/A</v>
      </c>
      <c r="E71" s="22"/>
      <c r="F71" s="4">
        <v>100</v>
      </c>
      <c r="G71" s="8" t="e">
        <f t="shared" si="32"/>
        <v>#N/A</v>
      </c>
      <c r="H71" s="8" t="e">
        <f t="shared" si="33"/>
        <v>#N/A</v>
      </c>
      <c r="I71" s="7"/>
      <c r="J71" s="24">
        <v>100</v>
      </c>
      <c r="K71" s="8" t="e">
        <f t="shared" si="34"/>
        <v>#N/A</v>
      </c>
      <c r="L71" s="8" t="e">
        <f t="shared" si="35"/>
        <v>#N/A</v>
      </c>
      <c r="M71" s="7"/>
      <c r="N71" s="24">
        <v>100</v>
      </c>
      <c r="O71" s="8" t="e">
        <f t="shared" si="36"/>
        <v>#N/A</v>
      </c>
      <c r="P71" s="8" t="e">
        <f t="shared" si="37"/>
        <v>#N/A</v>
      </c>
      <c r="Q71" s="7"/>
      <c r="R71" s="24">
        <v>100</v>
      </c>
      <c r="S71" s="8" t="e">
        <f t="shared" si="38"/>
        <v>#N/A</v>
      </c>
      <c r="T71" s="8" t="e">
        <f t="shared" si="39"/>
        <v>#N/A</v>
      </c>
      <c r="U71" s="7"/>
      <c r="V71" s="2" t="s">
        <v>56</v>
      </c>
    </row>
    <row r="72" spans="1:34" x14ac:dyDescent="0.3">
      <c r="A72" s="4"/>
      <c r="B72" s="21">
        <v>110</v>
      </c>
      <c r="C72" s="8" t="e">
        <f t="shared" si="30"/>
        <v>#N/A</v>
      </c>
      <c r="D72" s="8" t="e">
        <f t="shared" si="31"/>
        <v>#N/A</v>
      </c>
      <c r="E72" s="22"/>
      <c r="F72" s="4">
        <v>110</v>
      </c>
      <c r="G72" s="8" t="e">
        <f t="shared" si="32"/>
        <v>#N/A</v>
      </c>
      <c r="H72" s="8" t="e">
        <f t="shared" si="33"/>
        <v>#N/A</v>
      </c>
      <c r="I72" s="7"/>
      <c r="J72" s="24">
        <v>110</v>
      </c>
      <c r="K72" s="8" t="e">
        <f t="shared" si="34"/>
        <v>#N/A</v>
      </c>
      <c r="L72" s="8" t="e">
        <f t="shared" si="35"/>
        <v>#N/A</v>
      </c>
      <c r="M72" s="7"/>
      <c r="N72" s="24">
        <v>110</v>
      </c>
      <c r="O72" s="8" t="e">
        <f t="shared" si="36"/>
        <v>#N/A</v>
      </c>
      <c r="P72" s="8" t="e">
        <f t="shared" si="37"/>
        <v>#N/A</v>
      </c>
      <c r="Q72" s="7"/>
      <c r="R72" s="24">
        <v>110</v>
      </c>
      <c r="S72" s="8" t="e">
        <f t="shared" si="38"/>
        <v>#N/A</v>
      </c>
      <c r="T72" s="8" t="e">
        <f t="shared" si="39"/>
        <v>#N/A</v>
      </c>
      <c r="U72" s="7"/>
      <c r="V72" s="2" t="s">
        <v>56</v>
      </c>
    </row>
    <row r="73" spans="1:34" x14ac:dyDescent="0.3">
      <c r="A73" s="4"/>
      <c r="B73" s="21">
        <v>120</v>
      </c>
      <c r="C73" s="8" t="e">
        <f t="shared" si="30"/>
        <v>#N/A</v>
      </c>
      <c r="D73" s="8" t="e">
        <f t="shared" si="31"/>
        <v>#N/A</v>
      </c>
      <c r="E73" s="22"/>
      <c r="F73" s="4">
        <v>120</v>
      </c>
      <c r="G73" s="8" t="e">
        <f t="shared" si="32"/>
        <v>#N/A</v>
      </c>
      <c r="H73" s="8" t="e">
        <f t="shared" si="33"/>
        <v>#N/A</v>
      </c>
      <c r="I73" s="7"/>
      <c r="J73" s="24">
        <v>120</v>
      </c>
      <c r="K73" s="8" t="e">
        <f t="shared" si="34"/>
        <v>#N/A</v>
      </c>
      <c r="L73" s="8" t="e">
        <f t="shared" si="35"/>
        <v>#N/A</v>
      </c>
      <c r="M73" s="7"/>
      <c r="N73" s="24">
        <v>120</v>
      </c>
      <c r="O73" s="8" t="e">
        <f t="shared" si="36"/>
        <v>#N/A</v>
      </c>
      <c r="P73" s="8" t="e">
        <f t="shared" si="37"/>
        <v>#N/A</v>
      </c>
      <c r="Q73" s="7"/>
      <c r="R73" s="24">
        <v>120</v>
      </c>
      <c r="S73" s="8" t="e">
        <f t="shared" si="38"/>
        <v>#N/A</v>
      </c>
      <c r="T73" s="8" t="e">
        <f t="shared" si="39"/>
        <v>#N/A</v>
      </c>
      <c r="U73" s="7"/>
      <c r="V73" s="2" t="s">
        <v>56</v>
      </c>
    </row>
    <row r="74" spans="1:34" x14ac:dyDescent="0.3">
      <c r="A74" s="4"/>
      <c r="B74" s="21">
        <v>130</v>
      </c>
      <c r="C74" s="8" t="e">
        <f t="shared" si="30"/>
        <v>#N/A</v>
      </c>
      <c r="D74" s="8" t="e">
        <f t="shared" si="31"/>
        <v>#N/A</v>
      </c>
      <c r="E74" s="22"/>
      <c r="F74" s="4">
        <v>130</v>
      </c>
      <c r="G74" s="8" t="e">
        <f t="shared" si="32"/>
        <v>#N/A</v>
      </c>
      <c r="H74" s="8" t="e">
        <f t="shared" si="33"/>
        <v>#N/A</v>
      </c>
      <c r="I74" s="7"/>
      <c r="J74" s="24">
        <v>130</v>
      </c>
      <c r="K74" s="8" t="e">
        <f t="shared" si="34"/>
        <v>#N/A</v>
      </c>
      <c r="L74" s="8" t="e">
        <f t="shared" si="35"/>
        <v>#N/A</v>
      </c>
      <c r="M74" s="7"/>
      <c r="N74" s="24">
        <v>130</v>
      </c>
      <c r="O74" s="8" t="e">
        <f t="shared" si="36"/>
        <v>#N/A</v>
      </c>
      <c r="P74" s="8" t="e">
        <f t="shared" si="37"/>
        <v>#N/A</v>
      </c>
      <c r="Q74" s="7"/>
      <c r="R74" s="24">
        <v>130</v>
      </c>
      <c r="S74" s="8" t="e">
        <f t="shared" si="38"/>
        <v>#N/A</v>
      </c>
      <c r="T74" s="8" t="e">
        <f t="shared" si="39"/>
        <v>#N/A</v>
      </c>
      <c r="U74" s="7"/>
      <c r="V74" s="2" t="s">
        <v>56</v>
      </c>
    </row>
    <row r="75" spans="1:34" x14ac:dyDescent="0.3">
      <c r="A75" s="4"/>
      <c r="B75" s="21">
        <v>140</v>
      </c>
      <c r="C75" s="8" t="e">
        <f t="shared" si="30"/>
        <v>#N/A</v>
      </c>
      <c r="D75" s="8" t="e">
        <f t="shared" si="31"/>
        <v>#N/A</v>
      </c>
      <c r="E75" s="22"/>
      <c r="F75" s="4">
        <v>140</v>
      </c>
      <c r="G75" s="8" t="e">
        <f t="shared" si="32"/>
        <v>#N/A</v>
      </c>
      <c r="H75" s="8" t="e">
        <f t="shared" si="33"/>
        <v>#N/A</v>
      </c>
      <c r="I75" s="7"/>
      <c r="J75" s="24">
        <v>140</v>
      </c>
      <c r="K75" s="8" t="e">
        <f t="shared" si="34"/>
        <v>#N/A</v>
      </c>
      <c r="L75" s="8" t="e">
        <f t="shared" si="35"/>
        <v>#N/A</v>
      </c>
      <c r="M75" s="7"/>
      <c r="N75" s="24">
        <v>140</v>
      </c>
      <c r="O75" s="8" t="e">
        <f t="shared" si="36"/>
        <v>#N/A</v>
      </c>
      <c r="P75" s="8" t="e">
        <f t="shared" si="37"/>
        <v>#N/A</v>
      </c>
      <c r="Q75" s="7"/>
      <c r="R75" s="24">
        <v>140</v>
      </c>
      <c r="S75" s="8" t="e">
        <f t="shared" si="38"/>
        <v>#N/A</v>
      </c>
      <c r="T75" s="8" t="e">
        <f t="shared" si="39"/>
        <v>#N/A</v>
      </c>
      <c r="U75" s="7"/>
      <c r="V75" s="2" t="s">
        <v>56</v>
      </c>
    </row>
    <row r="76" spans="1:34" x14ac:dyDescent="0.3">
      <c r="A76" s="4"/>
      <c r="B76" s="21">
        <v>150</v>
      </c>
      <c r="C76" s="8" t="e">
        <f t="shared" si="30"/>
        <v>#N/A</v>
      </c>
      <c r="D76" s="8" t="e">
        <f t="shared" si="31"/>
        <v>#N/A</v>
      </c>
      <c r="E76" s="22"/>
      <c r="F76" s="4">
        <v>150</v>
      </c>
      <c r="G76" s="8" t="e">
        <f t="shared" si="32"/>
        <v>#N/A</v>
      </c>
      <c r="H76" s="8" t="e">
        <f t="shared" si="33"/>
        <v>#N/A</v>
      </c>
      <c r="I76" s="7"/>
      <c r="J76" s="24">
        <v>150</v>
      </c>
      <c r="K76" s="8" t="e">
        <f t="shared" si="34"/>
        <v>#N/A</v>
      </c>
      <c r="L76" s="8" t="e">
        <f t="shared" si="35"/>
        <v>#N/A</v>
      </c>
      <c r="M76" s="7"/>
      <c r="N76" s="24">
        <v>150</v>
      </c>
      <c r="O76" s="8" t="e">
        <f t="shared" si="36"/>
        <v>#N/A</v>
      </c>
      <c r="P76" s="8" t="e">
        <f t="shared" si="37"/>
        <v>#N/A</v>
      </c>
      <c r="Q76" s="7"/>
      <c r="R76" s="24">
        <v>150</v>
      </c>
      <c r="S76" s="8" t="e">
        <f t="shared" si="38"/>
        <v>#N/A</v>
      </c>
      <c r="T76" s="8" t="e">
        <f t="shared" si="39"/>
        <v>#N/A</v>
      </c>
      <c r="U76" s="7"/>
      <c r="V76" s="2" t="s">
        <v>56</v>
      </c>
    </row>
    <row r="77" spans="1:34" x14ac:dyDescent="0.3">
      <c r="A77" s="4"/>
      <c r="B77" s="21">
        <v>160</v>
      </c>
      <c r="C77" s="8" t="e">
        <f t="shared" si="30"/>
        <v>#N/A</v>
      </c>
      <c r="D77" s="8" t="e">
        <f t="shared" si="31"/>
        <v>#N/A</v>
      </c>
      <c r="E77" s="22"/>
      <c r="F77" s="4">
        <v>160</v>
      </c>
      <c r="G77" s="8" t="e">
        <f t="shared" si="32"/>
        <v>#N/A</v>
      </c>
      <c r="H77" s="8" t="e">
        <f t="shared" si="33"/>
        <v>#N/A</v>
      </c>
      <c r="I77" s="7"/>
      <c r="J77" s="24">
        <v>160</v>
      </c>
      <c r="K77" s="8" t="e">
        <f t="shared" si="34"/>
        <v>#N/A</v>
      </c>
      <c r="L77" s="8" t="e">
        <f t="shared" si="35"/>
        <v>#N/A</v>
      </c>
      <c r="M77" s="7"/>
      <c r="N77" s="24">
        <v>160</v>
      </c>
      <c r="O77" s="8" t="e">
        <f t="shared" si="36"/>
        <v>#N/A</v>
      </c>
      <c r="P77" s="8" t="e">
        <f t="shared" si="37"/>
        <v>#N/A</v>
      </c>
      <c r="Q77" s="7"/>
      <c r="R77" s="24">
        <v>160</v>
      </c>
      <c r="S77" s="8" t="e">
        <f t="shared" si="38"/>
        <v>#N/A</v>
      </c>
      <c r="T77" s="8" t="e">
        <f t="shared" si="39"/>
        <v>#N/A</v>
      </c>
      <c r="U77" s="7"/>
      <c r="V77" s="2" t="s">
        <v>56</v>
      </c>
    </row>
    <row r="78" spans="1:34" x14ac:dyDescent="0.3">
      <c r="A78" s="4"/>
      <c r="B78" s="21">
        <v>170</v>
      </c>
      <c r="C78" s="8" t="e">
        <f t="shared" si="30"/>
        <v>#N/A</v>
      </c>
      <c r="D78" s="8" t="e">
        <f t="shared" si="31"/>
        <v>#N/A</v>
      </c>
      <c r="E78" s="22"/>
      <c r="F78" s="4">
        <v>170</v>
      </c>
      <c r="G78" s="8" t="e">
        <f t="shared" si="32"/>
        <v>#N/A</v>
      </c>
      <c r="H78" s="8" t="e">
        <f t="shared" si="33"/>
        <v>#N/A</v>
      </c>
      <c r="I78" s="7"/>
      <c r="J78" s="24">
        <v>170</v>
      </c>
      <c r="K78" s="8" t="e">
        <f t="shared" si="34"/>
        <v>#N/A</v>
      </c>
      <c r="L78" s="8" t="e">
        <f t="shared" si="35"/>
        <v>#N/A</v>
      </c>
      <c r="M78" s="7"/>
      <c r="N78" s="24">
        <v>170</v>
      </c>
      <c r="O78" s="8" t="e">
        <f t="shared" si="36"/>
        <v>#N/A</v>
      </c>
      <c r="P78" s="8" t="e">
        <f t="shared" si="37"/>
        <v>#N/A</v>
      </c>
      <c r="Q78" s="7"/>
      <c r="R78" s="24">
        <v>170</v>
      </c>
      <c r="S78" s="8" t="e">
        <f t="shared" si="38"/>
        <v>#N/A</v>
      </c>
      <c r="T78" s="8" t="e">
        <f t="shared" si="39"/>
        <v>#N/A</v>
      </c>
      <c r="U78" s="7"/>
      <c r="V78" s="2" t="s">
        <v>56</v>
      </c>
    </row>
    <row r="79" spans="1:34" ht="15" thickBot="1" x14ac:dyDescent="0.35">
      <c r="A79" s="12"/>
      <c r="B79" s="37">
        <v>180</v>
      </c>
      <c r="C79" s="16" t="e">
        <f t="shared" si="30"/>
        <v>#N/A</v>
      </c>
      <c r="D79" s="16" t="e">
        <f t="shared" si="31"/>
        <v>#N/A</v>
      </c>
      <c r="E79" s="27"/>
      <c r="F79" s="12">
        <v>180</v>
      </c>
      <c r="G79" s="16" t="e">
        <f t="shared" si="32"/>
        <v>#N/A</v>
      </c>
      <c r="H79" s="16" t="e">
        <f t="shared" si="33"/>
        <v>#N/A</v>
      </c>
      <c r="I79" s="15"/>
      <c r="J79" s="36">
        <v>180</v>
      </c>
      <c r="K79" s="16" t="e">
        <f t="shared" si="34"/>
        <v>#N/A</v>
      </c>
      <c r="L79" s="16" t="e">
        <f t="shared" si="35"/>
        <v>#N/A</v>
      </c>
      <c r="M79" s="15"/>
      <c r="N79" s="36">
        <v>180</v>
      </c>
      <c r="O79" s="16" t="e">
        <f t="shared" si="36"/>
        <v>#N/A</v>
      </c>
      <c r="P79" s="16" t="e">
        <f t="shared" si="37"/>
        <v>#N/A</v>
      </c>
      <c r="Q79" s="15"/>
      <c r="R79" s="36">
        <v>180</v>
      </c>
      <c r="S79" s="16" t="e">
        <f t="shared" si="38"/>
        <v>#N/A</v>
      </c>
      <c r="T79" s="16" t="e">
        <f t="shared" si="39"/>
        <v>#N/A</v>
      </c>
      <c r="U79" s="15"/>
      <c r="V79" s="2" t="s">
        <v>56</v>
      </c>
    </row>
    <row r="80" spans="1:34" ht="15" thickTop="1" x14ac:dyDescent="0.3">
      <c r="V80" s="2" t="s">
        <v>56</v>
      </c>
    </row>
    <row r="81" spans="1:22" ht="15" thickBot="1" x14ac:dyDescent="0.35">
      <c r="V81" s="2" t="s">
        <v>56</v>
      </c>
    </row>
    <row r="82" spans="1:22" ht="15.6" thickTop="1" thickBot="1" x14ac:dyDescent="0.35">
      <c r="A82" s="63" t="s">
        <v>35</v>
      </c>
      <c r="B82" s="64"/>
      <c r="C82" s="64"/>
      <c r="D82" s="64"/>
      <c r="E82" s="70" t="s">
        <v>22</v>
      </c>
      <c r="F82" s="70"/>
      <c r="G82" s="71"/>
      <c r="H82" s="71"/>
      <c r="I82" s="70" t="s">
        <v>36</v>
      </c>
      <c r="J82" s="70"/>
      <c r="K82" s="71"/>
      <c r="L82" s="71"/>
      <c r="M82" s="70" t="s">
        <v>23</v>
      </c>
      <c r="N82" s="70"/>
      <c r="O82" s="71"/>
      <c r="P82" s="71"/>
      <c r="Q82" s="70" t="s">
        <v>24</v>
      </c>
      <c r="R82" s="70"/>
      <c r="S82" s="71"/>
      <c r="T82" s="71"/>
      <c r="U82" s="72" t="s">
        <v>15</v>
      </c>
      <c r="V82" s="2" t="s">
        <v>56</v>
      </c>
    </row>
    <row r="83" spans="1:22" ht="15" thickTop="1" x14ac:dyDescent="0.3">
      <c r="A83" s="28" t="s">
        <v>16</v>
      </c>
      <c r="B83" s="34"/>
      <c r="C83" s="34"/>
      <c r="D83" s="34"/>
      <c r="E83" s="66" t="b">
        <f>X4</f>
        <v>1</v>
      </c>
      <c r="F83" s="61"/>
      <c r="G83" s="34"/>
      <c r="H83" s="34"/>
      <c r="I83" s="66" t="b">
        <f>Z4</f>
        <v>1</v>
      </c>
      <c r="J83" s="61"/>
      <c r="K83" s="34"/>
      <c r="L83" s="34"/>
      <c r="M83" s="66" t="b">
        <f>AB4</f>
        <v>1</v>
      </c>
      <c r="N83" s="61"/>
      <c r="O83" s="34"/>
      <c r="P83" s="34"/>
      <c r="Q83" s="66" t="b">
        <f>AD4</f>
        <v>1</v>
      </c>
      <c r="R83" s="61"/>
      <c r="S83" s="34"/>
      <c r="T83" s="34"/>
      <c r="U83" s="31" t="b">
        <f>AF4</f>
        <v>1</v>
      </c>
      <c r="V83" s="2" t="s">
        <v>56</v>
      </c>
    </row>
    <row r="84" spans="1:22" x14ac:dyDescent="0.3">
      <c r="A84" s="4" t="s">
        <v>25</v>
      </c>
      <c r="B84" s="5"/>
      <c r="C84" s="5"/>
      <c r="D84" s="5"/>
      <c r="E84" s="67">
        <f>IF(E83,1,NA())</f>
        <v>1</v>
      </c>
      <c r="F84" s="60"/>
      <c r="G84" s="5"/>
      <c r="H84" s="5"/>
      <c r="I84" s="67">
        <f t="shared" ref="I84" si="40">IF(I83,1,NA())</f>
        <v>1</v>
      </c>
      <c r="J84" s="60"/>
      <c r="K84" s="5"/>
      <c r="L84" s="5"/>
      <c r="M84" s="67">
        <f>IF(M83,1,NA())</f>
        <v>1</v>
      </c>
      <c r="N84" s="60"/>
      <c r="O84" s="5"/>
      <c r="P84" s="5"/>
      <c r="Q84" s="67">
        <f>IF(Q83,1,NA())</f>
        <v>1</v>
      </c>
      <c r="R84" s="60"/>
      <c r="S84" s="5"/>
      <c r="T84" s="5"/>
      <c r="U84" s="22">
        <f>IF(U83,1,NA())</f>
        <v>1</v>
      </c>
      <c r="V84" s="2" t="s">
        <v>56</v>
      </c>
    </row>
    <row r="85" spans="1:22" ht="15" thickBot="1" x14ac:dyDescent="0.35">
      <c r="A85" s="12" t="s">
        <v>38</v>
      </c>
      <c r="B85" s="13"/>
      <c r="C85" s="13"/>
      <c r="D85" s="13"/>
      <c r="E85" s="69">
        <f>SUM($E$84:E84)</f>
        <v>1</v>
      </c>
      <c r="F85" s="58"/>
      <c r="G85" s="13"/>
      <c r="H85" s="13"/>
      <c r="I85" s="69">
        <f>SUM($E$84:I84)</f>
        <v>2</v>
      </c>
      <c r="J85" s="58"/>
      <c r="K85" s="13"/>
      <c r="L85" s="13"/>
      <c r="M85" s="69">
        <f>SUM($E$84:M84)</f>
        <v>3</v>
      </c>
      <c r="N85" s="58"/>
      <c r="O85" s="13"/>
      <c r="P85" s="13"/>
      <c r="Q85" s="69">
        <f>SUM($E$84:Q84)</f>
        <v>4</v>
      </c>
      <c r="R85" s="58"/>
      <c r="S85" s="13"/>
      <c r="T85" s="13"/>
      <c r="U85" s="27">
        <f>SUM($E$84:U84)</f>
        <v>5</v>
      </c>
      <c r="V85" s="2" t="s">
        <v>56</v>
      </c>
    </row>
    <row r="86" spans="1:22" ht="15" thickTop="1" x14ac:dyDescent="0.3">
      <c r="A86" s="28" t="s">
        <v>30</v>
      </c>
      <c r="B86" s="34"/>
      <c r="C86" s="34"/>
      <c r="D86" s="34"/>
      <c r="E86" s="66" t="b">
        <f>AND(E$83,LEN(E87)&gt;0)</f>
        <v>1</v>
      </c>
      <c r="F86" s="61"/>
      <c r="G86" s="34"/>
      <c r="H86" s="34"/>
      <c r="I86" s="66" t="b">
        <f>AND(I$83,LEN(I87)&gt;0)</f>
        <v>1</v>
      </c>
      <c r="J86" s="61"/>
      <c r="K86" s="34"/>
      <c r="L86" s="34"/>
      <c r="M86" s="66" t="b">
        <f>AND(M$83,LEN(M87)&gt;0)</f>
        <v>1</v>
      </c>
      <c r="N86" s="61"/>
      <c r="O86" s="34"/>
      <c r="P86" s="34"/>
      <c r="Q86" s="66" t="b">
        <f>AND(Q$83,LEN(Q87)&gt;0)</f>
        <v>1</v>
      </c>
      <c r="R86" s="61"/>
      <c r="S86" s="34"/>
      <c r="T86" s="34"/>
      <c r="U86" s="31" t="b">
        <f>AND(U$83,LEN(U87)&gt;0)</f>
        <v>1</v>
      </c>
      <c r="V86" s="2" t="s">
        <v>56</v>
      </c>
    </row>
    <row r="87" spans="1:22" x14ac:dyDescent="0.3">
      <c r="A87" s="4" t="s">
        <v>9</v>
      </c>
      <c r="B87" s="5"/>
      <c r="C87" s="5"/>
      <c r="D87" s="5"/>
      <c r="E87" s="67">
        <f>IF(LEN(X3)&gt;0,X3,"")</f>
        <v>1</v>
      </c>
      <c r="F87" s="60"/>
      <c r="G87" s="5"/>
      <c r="H87" s="5"/>
      <c r="I87" s="67">
        <f>IF(LEN(Z3)&gt;0,Z3,"")</f>
        <v>2</v>
      </c>
      <c r="J87" s="60"/>
      <c r="K87" s="5"/>
      <c r="L87" s="5"/>
      <c r="M87" s="67">
        <f>IF(LEN(AB3)&gt;0, AB3,"")</f>
        <v>3</v>
      </c>
      <c r="N87" s="60"/>
      <c r="O87" s="5"/>
      <c r="P87" s="5"/>
      <c r="Q87" s="67">
        <f>IF(LEN(AD3)&gt;0,AD3,"")</f>
        <v>4</v>
      </c>
      <c r="R87" s="60"/>
      <c r="S87" s="5"/>
      <c r="T87" s="5"/>
      <c r="U87" s="22">
        <f>IF(LEN(AF3)&gt;0,AF3,"")</f>
        <v>5</v>
      </c>
      <c r="V87" s="2" t="s">
        <v>56</v>
      </c>
    </row>
    <row r="88" spans="1:22" ht="15" thickBot="1" x14ac:dyDescent="0.35">
      <c r="A88" s="12" t="s">
        <v>31</v>
      </c>
      <c r="B88" s="13"/>
      <c r="C88" s="13"/>
      <c r="D88" s="13"/>
      <c r="E88" s="69">
        <f>IF(E86,E87,"")</f>
        <v>1</v>
      </c>
      <c r="F88" s="58"/>
      <c r="G88" s="13"/>
      <c r="H88" s="13"/>
      <c r="I88" s="69">
        <f>IF(I86,I87,"")</f>
        <v>2</v>
      </c>
      <c r="J88" s="58"/>
      <c r="K88" s="13"/>
      <c r="L88" s="13"/>
      <c r="M88" s="69">
        <f>IF(M86,M87,"")</f>
        <v>3</v>
      </c>
      <c r="N88" s="58"/>
      <c r="O88" s="13"/>
      <c r="P88" s="13"/>
      <c r="Q88" s="69">
        <f>IF(Q86,Q87,"")</f>
        <v>4</v>
      </c>
      <c r="R88" s="58"/>
      <c r="S88" s="13"/>
      <c r="T88" s="13"/>
      <c r="U88" s="27">
        <f>IF(U86,U87,"")</f>
        <v>5</v>
      </c>
      <c r="V88" s="2" t="s">
        <v>56</v>
      </c>
    </row>
    <row r="89" spans="1:22" ht="15" thickTop="1" x14ac:dyDescent="0.3">
      <c r="A89" s="28" t="s">
        <v>29</v>
      </c>
      <c r="B89" s="34"/>
      <c r="C89" s="34"/>
      <c r="D89" s="34"/>
      <c r="E89" s="66" t="b">
        <v>1</v>
      </c>
      <c r="F89" s="61"/>
      <c r="G89" s="34"/>
      <c r="H89" s="34"/>
      <c r="I89" s="66" t="b">
        <f>AND(I$83,LEN(I90)&gt;0)</f>
        <v>0</v>
      </c>
      <c r="J89" s="61"/>
      <c r="K89" s="34"/>
      <c r="L89" s="34"/>
      <c r="M89" s="66" t="b">
        <f>AND(M$83,LEN(M90)&gt;0)</f>
        <v>0</v>
      </c>
      <c r="N89" s="61"/>
      <c r="O89" s="34"/>
      <c r="P89" s="34"/>
      <c r="Q89" s="66" t="b">
        <f>AND(Q$83,LEN(Q90)&gt;0)</f>
        <v>0</v>
      </c>
      <c r="R89" s="61"/>
      <c r="S89" s="34"/>
      <c r="T89" s="34"/>
      <c r="U89" s="31" t="b">
        <f>AND(U$83,LEN(U90)&gt;0)</f>
        <v>0</v>
      </c>
      <c r="V89" s="2" t="s">
        <v>56</v>
      </c>
    </row>
    <row r="90" spans="1:22" x14ac:dyDescent="0.3">
      <c r="A90" s="4" t="s">
        <v>28</v>
      </c>
      <c r="B90" s="5"/>
      <c r="C90" s="5"/>
      <c r="D90" s="5"/>
      <c r="E90" s="67" t="str">
        <f>IF(ISTEXT(X6),X6&amp;CHAR(10),"")</f>
        <v xml:space="preserve">In
</v>
      </c>
      <c r="F90" s="60"/>
      <c r="G90" s="5"/>
      <c r="H90" s="5"/>
      <c r="I90" s="67" t="str">
        <f>IF(ISTEXT(Z6),Z6&amp;CHAR(10),"")</f>
        <v/>
      </c>
      <c r="J90" s="60"/>
      <c r="K90" s="5"/>
      <c r="L90" s="5"/>
      <c r="M90" s="67" t="str">
        <f>IF(ISTEXT(AB6),AB6&amp;CHAR(10),"")</f>
        <v/>
      </c>
      <c r="N90" s="60"/>
      <c r="O90" s="5"/>
      <c r="P90" s="5"/>
      <c r="Q90" s="67" t="str">
        <f>IF(ISTEXT(AD6),AD6&amp;CHAR(10),"")</f>
        <v/>
      </c>
      <c r="R90" s="60"/>
      <c r="S90" s="5"/>
      <c r="T90" s="5"/>
      <c r="U90" s="22" t="str">
        <f>IF(ISTEXT(AF6),AF6&amp;CHAR(10),"")</f>
        <v/>
      </c>
      <c r="V90" s="2" t="s">
        <v>56</v>
      </c>
    </row>
    <row r="91" spans="1:22" x14ac:dyDescent="0.3">
      <c r="A91" s="4" t="s">
        <v>27</v>
      </c>
      <c r="B91" s="5"/>
      <c r="C91" s="5"/>
      <c r="D91" s="5"/>
      <c r="E91" s="68">
        <f>Y6</f>
        <v>1</v>
      </c>
      <c r="F91" s="59"/>
      <c r="G91" s="5"/>
      <c r="H91" s="5"/>
      <c r="I91" s="68">
        <f>AA6</f>
        <v>1</v>
      </c>
      <c r="J91" s="59"/>
      <c r="K91" s="5"/>
      <c r="L91" s="5"/>
      <c r="M91" s="68">
        <f>AC6</f>
        <v>1</v>
      </c>
      <c r="N91" s="59"/>
      <c r="O91" s="5"/>
      <c r="P91" s="5"/>
      <c r="Q91" s="68">
        <f>AE6</f>
        <v>1</v>
      </c>
      <c r="R91" s="59"/>
      <c r="S91" s="5"/>
      <c r="T91" s="5"/>
      <c r="U91" s="65">
        <f>AG6</f>
        <v>1</v>
      </c>
      <c r="V91" s="2" t="s">
        <v>56</v>
      </c>
    </row>
    <row r="92" spans="1:22" ht="15" thickBot="1" x14ac:dyDescent="0.35">
      <c r="A92" s="12" t="s">
        <v>26</v>
      </c>
      <c r="B92" s="13"/>
      <c r="C92" s="13"/>
      <c r="D92" s="13"/>
      <c r="E92" s="69" t="str">
        <f>IF(E89,E90&amp;TEXT(E91,"0.0%"),"")</f>
        <v>In
100.0%</v>
      </c>
      <c r="F92" s="58"/>
      <c r="G92" s="13"/>
      <c r="H92" s="13"/>
      <c r="I92" s="69" t="str">
        <f>IF(I89,I90&amp;TEXT(I91,"0.0%"),"")</f>
        <v/>
      </c>
      <c r="J92" s="58"/>
      <c r="K92" s="13"/>
      <c r="L92" s="13"/>
      <c r="M92" s="69" t="str">
        <f>IF(M89,M90&amp;TEXT(M91,"0.0%"),"")</f>
        <v/>
      </c>
      <c r="N92" s="58"/>
      <c r="O92" s="13"/>
      <c r="P92" s="13"/>
      <c r="Q92" s="69" t="str">
        <f>IF(Q89,Q90&amp;TEXT(Q91,"0.0%"),"")</f>
        <v/>
      </c>
      <c r="R92" s="58"/>
      <c r="S92" s="13"/>
      <c r="T92" s="13"/>
      <c r="U92" s="27" t="str">
        <f>IF(U89,U90&amp;TEXT(U91,"0.0%"),"")</f>
        <v/>
      </c>
      <c r="V92" s="2" t="s">
        <v>56</v>
      </c>
    </row>
    <row r="93" spans="1:22" ht="15" thickTop="1" x14ac:dyDescent="0.3">
      <c r="A93" s="28" t="s">
        <v>32</v>
      </c>
      <c r="B93" s="34"/>
      <c r="C93" s="34"/>
      <c r="D93" s="34"/>
      <c r="E93" s="66" t="b">
        <f>AND(E$83,E95&gt;0)</f>
        <v>0</v>
      </c>
      <c r="F93" s="66"/>
      <c r="G93" s="66"/>
      <c r="H93" s="66"/>
      <c r="I93" s="66" t="b">
        <f>AND(I$83,I95&gt;0)</f>
        <v>0</v>
      </c>
      <c r="J93" s="66"/>
      <c r="K93" s="66"/>
      <c r="L93" s="66"/>
      <c r="M93" s="66" t="b">
        <f>AND(M$83,M95&gt;0)</f>
        <v>0</v>
      </c>
      <c r="N93" s="66"/>
      <c r="O93" s="66"/>
      <c r="P93" s="66"/>
      <c r="Q93" s="66" t="b">
        <f>AND(Q$83,Q95&gt;0)</f>
        <v>0</v>
      </c>
      <c r="R93" s="66"/>
      <c r="S93" s="66"/>
      <c r="T93" s="66"/>
      <c r="U93" s="31" t="b">
        <f>AND(U$83,U95&gt;0)</f>
        <v>0</v>
      </c>
      <c r="V93" s="2" t="s">
        <v>56</v>
      </c>
    </row>
    <row r="94" spans="1:22" x14ac:dyDescent="0.3">
      <c r="A94" s="4" t="s">
        <v>28</v>
      </c>
      <c r="B94" s="5"/>
      <c r="C94" s="5"/>
      <c r="D94" s="5"/>
      <c r="E94" s="67" t="str">
        <f>IF(ISTEXT(X7),X7&amp;CHAR(10),"")</f>
        <v/>
      </c>
      <c r="F94" s="67"/>
      <c r="G94" s="67"/>
      <c r="H94" s="67"/>
      <c r="I94" s="67" t="str">
        <f>IF(ISTEXT(Z7),Z7&amp;CHAR(10),"")</f>
        <v/>
      </c>
      <c r="J94" s="67"/>
      <c r="K94" s="67"/>
      <c r="L94" s="67"/>
      <c r="M94" s="67" t="str">
        <f>IF(ISTEXT(AB7),AB7&amp;CHAR(10),"")</f>
        <v/>
      </c>
      <c r="N94" s="67"/>
      <c r="O94" s="67"/>
      <c r="P94" s="67"/>
      <c r="Q94" s="67" t="str">
        <f>IF(ISTEXT(AD7),AD7&amp;CHAR(10),"")</f>
        <v/>
      </c>
      <c r="R94" s="67"/>
      <c r="S94" s="67"/>
      <c r="T94" s="67"/>
      <c r="U94" s="22" t="str">
        <f>IF(ISTEXT(AF7),AF7&amp;CHAR(10),"")</f>
        <v/>
      </c>
      <c r="V94" s="2" t="s">
        <v>56</v>
      </c>
    </row>
    <row r="95" spans="1:22" x14ac:dyDescent="0.3">
      <c r="A95" s="4" t="s">
        <v>27</v>
      </c>
      <c r="B95" s="5"/>
      <c r="C95" s="5"/>
      <c r="D95" s="5"/>
      <c r="E95" s="68">
        <f>Y7</f>
        <v>0</v>
      </c>
      <c r="F95" s="68"/>
      <c r="G95" s="67"/>
      <c r="H95" s="67"/>
      <c r="I95" s="68">
        <f>AA7</f>
        <v>0</v>
      </c>
      <c r="J95" s="68"/>
      <c r="K95" s="67"/>
      <c r="L95" s="67"/>
      <c r="M95" s="68">
        <f>AC7</f>
        <v>0</v>
      </c>
      <c r="N95" s="68"/>
      <c r="O95" s="67"/>
      <c r="P95" s="67"/>
      <c r="Q95" s="68">
        <f>AE7</f>
        <v>0</v>
      </c>
      <c r="R95" s="68"/>
      <c r="S95" s="67"/>
      <c r="T95" s="67"/>
      <c r="U95" s="65">
        <f>AG7</f>
        <v>0</v>
      </c>
      <c r="V95" s="2" t="s">
        <v>56</v>
      </c>
    </row>
    <row r="96" spans="1:22" ht="15" thickBot="1" x14ac:dyDescent="0.35">
      <c r="A96" s="12" t="s">
        <v>31</v>
      </c>
      <c r="B96" s="13"/>
      <c r="C96" s="13"/>
      <c r="D96" s="13"/>
      <c r="E96" s="69" t="str">
        <f>IF(E93,E94&amp;TEXT(E95,"0.0%"),"")</f>
        <v/>
      </c>
      <c r="F96" s="69"/>
      <c r="G96" s="69"/>
      <c r="H96" s="69"/>
      <c r="I96" s="69" t="str">
        <f>IF(I93,I94&amp;TEXT(I95,"0.0%"),"")</f>
        <v/>
      </c>
      <c r="J96" s="69"/>
      <c r="K96" s="69"/>
      <c r="L96" s="69"/>
      <c r="M96" s="69" t="str">
        <f>IF(M93,M94&amp;TEXT(M95,"0.0%"),"")</f>
        <v/>
      </c>
      <c r="N96" s="69"/>
      <c r="O96" s="69"/>
      <c r="P96" s="69"/>
      <c r="Q96" s="69" t="str">
        <f>IF(Q93,Q94&amp;TEXT(Q95,"0.0%"),"")</f>
        <v/>
      </c>
      <c r="R96" s="69"/>
      <c r="S96" s="69"/>
      <c r="T96" s="69"/>
      <c r="U96" s="27" t="str">
        <f>IF(U93,U94&amp;TEXT(U95,"0.0%"),"")</f>
        <v/>
      </c>
      <c r="V96" s="2" t="s">
        <v>56</v>
      </c>
    </row>
    <row r="97" spans="1:22" ht="15" thickTop="1" x14ac:dyDescent="0.3">
      <c r="A97" s="28" t="s">
        <v>33</v>
      </c>
      <c r="B97" s="34"/>
      <c r="C97" s="34"/>
      <c r="D97" s="34"/>
      <c r="E97" s="66" t="b">
        <f>AND(E$83,E99&gt;0)</f>
        <v>0</v>
      </c>
      <c r="F97" s="66"/>
      <c r="G97" s="66"/>
      <c r="H97" s="66"/>
      <c r="I97" s="66" t="b">
        <f>AND(I$83,I99&gt;0)</f>
        <v>0</v>
      </c>
      <c r="J97" s="66"/>
      <c r="K97" s="66"/>
      <c r="L97" s="66"/>
      <c r="M97" s="66" t="b">
        <f>AND(M$83,M99&gt;0)</f>
        <v>0</v>
      </c>
      <c r="N97" s="66"/>
      <c r="O97" s="66"/>
      <c r="P97" s="66"/>
      <c r="Q97" s="66" t="b">
        <f>AND(Q$83,Q99&gt;0)</f>
        <v>0</v>
      </c>
      <c r="R97" s="66"/>
      <c r="S97" s="66"/>
      <c r="T97" s="66"/>
      <c r="U97" s="31" t="b">
        <f>AND(U$83,U99&gt;0)</f>
        <v>0</v>
      </c>
      <c r="V97" s="2" t="s">
        <v>56</v>
      </c>
    </row>
    <row r="98" spans="1:22" x14ac:dyDescent="0.3">
      <c r="A98" s="4" t="s">
        <v>28</v>
      </c>
      <c r="B98" s="5"/>
      <c r="C98" s="5"/>
      <c r="D98" s="5"/>
      <c r="E98" s="67" t="str">
        <f>IF(ISTEXT(X8),X8&amp;CHAR(10),"")</f>
        <v/>
      </c>
      <c r="F98" s="67"/>
      <c r="G98" s="67"/>
      <c r="H98" s="67"/>
      <c r="I98" s="67" t="str">
        <f>IF(ISTEXT(Z8),Z8&amp;CHAR(10),"")</f>
        <v/>
      </c>
      <c r="J98" s="67"/>
      <c r="K98" s="67"/>
      <c r="L98" s="67"/>
      <c r="M98" s="67" t="str">
        <f>IF(ISTEXT(AB8),AB8&amp;CHAR(10),"")</f>
        <v/>
      </c>
      <c r="N98" s="67"/>
      <c r="O98" s="67"/>
      <c r="P98" s="67"/>
      <c r="Q98" s="67" t="str">
        <f>IF(ISTEXT(AD8),AD8&amp;CHAR(10),"")</f>
        <v/>
      </c>
      <c r="R98" s="67"/>
      <c r="S98" s="67"/>
      <c r="T98" s="67"/>
      <c r="U98" s="22" t="str">
        <f>IF(ISTEXT(AF8),AF8&amp;CHAR(10),"")</f>
        <v/>
      </c>
      <c r="V98" s="2" t="s">
        <v>56</v>
      </c>
    </row>
    <row r="99" spans="1:22" x14ac:dyDescent="0.3">
      <c r="A99" s="4" t="s">
        <v>27</v>
      </c>
      <c r="B99" s="5"/>
      <c r="C99" s="5"/>
      <c r="D99" s="5"/>
      <c r="E99" s="68">
        <f>Y8</f>
        <v>0</v>
      </c>
      <c r="F99" s="68"/>
      <c r="G99" s="67"/>
      <c r="H99" s="67"/>
      <c r="I99" s="68">
        <f>AA8</f>
        <v>0</v>
      </c>
      <c r="J99" s="68"/>
      <c r="K99" s="67"/>
      <c r="L99" s="67"/>
      <c r="M99" s="68">
        <f>AC8</f>
        <v>0</v>
      </c>
      <c r="N99" s="68"/>
      <c r="O99" s="67"/>
      <c r="P99" s="67"/>
      <c r="Q99" s="68">
        <f>AE8</f>
        <v>0</v>
      </c>
      <c r="R99" s="68"/>
      <c r="S99" s="67"/>
      <c r="T99" s="67"/>
      <c r="U99" s="65">
        <f>AG8</f>
        <v>0</v>
      </c>
      <c r="V99" s="2" t="s">
        <v>56</v>
      </c>
    </row>
    <row r="100" spans="1:22" ht="15" thickBot="1" x14ac:dyDescent="0.35">
      <c r="A100" s="12" t="s">
        <v>31</v>
      </c>
      <c r="B100" s="13"/>
      <c r="C100" s="13"/>
      <c r="D100" s="13"/>
      <c r="E100" s="69" t="str">
        <f>IF(E97,E98&amp;TEXT(E99,"0.0%"),"")</f>
        <v/>
      </c>
      <c r="F100" s="69"/>
      <c r="G100" s="69"/>
      <c r="H100" s="69"/>
      <c r="I100" s="69" t="str">
        <f>IF(I97,I98&amp;TEXT(I99,"0.0%"),"")</f>
        <v/>
      </c>
      <c r="J100" s="69"/>
      <c r="K100" s="69"/>
      <c r="L100" s="69"/>
      <c r="M100" s="69" t="str">
        <f>IF(M97,M98&amp;TEXT(M99,"0.0%"),"")</f>
        <v/>
      </c>
      <c r="N100" s="69"/>
      <c r="O100" s="69"/>
      <c r="P100" s="69"/>
      <c r="Q100" s="69" t="str">
        <f>IF(Q97,Q98&amp;TEXT(Q99,"0.0%"),"")</f>
        <v/>
      </c>
      <c r="R100" s="69"/>
      <c r="S100" s="69"/>
      <c r="T100" s="69"/>
      <c r="U100" s="27" t="str">
        <f>IF(U97,U98&amp;TEXT(U99,"0.0%"),"")</f>
        <v/>
      </c>
      <c r="V100" s="2" t="s">
        <v>56</v>
      </c>
    </row>
    <row r="101" spans="1:22" ht="15" thickTop="1" x14ac:dyDescent="0.3">
      <c r="A101" s="28" t="s">
        <v>34</v>
      </c>
      <c r="B101" s="34"/>
      <c r="C101" s="34"/>
      <c r="D101" s="34"/>
      <c r="E101" s="66" t="b">
        <f>IF(COUNTA($E$83:E83)=_xlfn.AGGREGATE(4,6,$E$85:$U$85),TRUE,AND(E$83,LEN(E102)&gt;0,ISNA(E85)&lt;&gt;TRUE))</f>
        <v>0</v>
      </c>
      <c r="F101" s="61"/>
      <c r="G101" s="34"/>
      <c r="H101" s="34"/>
      <c r="I101" s="66" t="b">
        <f>IF(COUNTA($E$83:I83)=_xlfn.AGGREGATE(4,6,$E$85:$U$85),TRUE,AND(I$83,LEN(I102)&gt;0,ISNA(I85)&lt;&gt;TRUE))</f>
        <v>0</v>
      </c>
      <c r="J101" s="61"/>
      <c r="K101" s="34"/>
      <c r="L101" s="34"/>
      <c r="M101" s="66" t="b">
        <f>IF(COUNTA($E$83:M83)=_xlfn.AGGREGATE(4,6,$E$85:$U$85),TRUE,AND(M$83,LEN(M102)&gt;0,ISNA(M85)&lt;&gt;TRUE))</f>
        <v>0</v>
      </c>
      <c r="N101" s="61"/>
      <c r="O101" s="34"/>
      <c r="P101" s="34"/>
      <c r="Q101" s="66" t="b">
        <f>IF(COUNTA($E$83:Q83)=_xlfn.AGGREGATE(4,6,$E$85:$U$85),TRUE,AND(Q$83,LEN(Q102)&gt;0,ISNA(Q85)&lt;&gt;TRUE))</f>
        <v>0</v>
      </c>
      <c r="R101" s="61"/>
      <c r="S101" s="34"/>
      <c r="T101" s="34"/>
      <c r="U101" s="66" t="b">
        <f>IF(COUNTA($E$83:U83)=_xlfn.AGGREGATE(4,6,$E$85:$U$85),TRUE,AND(U$83,LEN(U102)&gt;0,ISNA(U85)&lt;&gt;TRUE))</f>
        <v>1</v>
      </c>
      <c r="V101" s="2" t="s">
        <v>56</v>
      </c>
    </row>
    <row r="102" spans="1:22" x14ac:dyDescent="0.3">
      <c r="A102" s="4" t="s">
        <v>28</v>
      </c>
      <c r="B102" s="5"/>
      <c r="C102" s="5"/>
      <c r="D102" s="5"/>
      <c r="E102" s="67" t="str">
        <f>IF(ISTEXT(X9),X9&amp;CHAR(10),"")</f>
        <v/>
      </c>
      <c r="F102" s="60"/>
      <c r="G102" s="5"/>
      <c r="H102" s="5"/>
      <c r="I102" s="67" t="str">
        <f>IF(ISTEXT(Z9),Z9&amp;CHAR(10),"")</f>
        <v/>
      </c>
      <c r="J102" s="60"/>
      <c r="K102" s="5"/>
      <c r="L102" s="5"/>
      <c r="M102" s="67" t="str">
        <f>IF(ISTEXT(AB9),AB9&amp;CHAR(10),"")</f>
        <v/>
      </c>
      <c r="N102" s="60"/>
      <c r="O102" s="5"/>
      <c r="P102" s="5"/>
      <c r="Q102" s="67" t="str">
        <f>IF(ISTEXT(AD9),AD9&amp;CHAR(10),"")</f>
        <v/>
      </c>
      <c r="R102" s="60"/>
      <c r="S102" s="5"/>
      <c r="T102" s="5"/>
      <c r="U102" s="22" t="str">
        <f>IF(ISTEXT(AF9),AF9&amp;CHAR(10),"")</f>
        <v xml:space="preserve">Out
</v>
      </c>
      <c r="V102" s="2" t="s">
        <v>56</v>
      </c>
    </row>
    <row r="103" spans="1:22" x14ac:dyDescent="0.3">
      <c r="A103" s="4" t="s">
        <v>27</v>
      </c>
      <c r="B103" s="5"/>
      <c r="C103" s="5"/>
      <c r="D103" s="5"/>
      <c r="E103" s="68">
        <f>Y9</f>
        <v>1</v>
      </c>
      <c r="F103" s="59"/>
      <c r="G103" s="5"/>
      <c r="H103" s="5"/>
      <c r="I103" s="68">
        <f>AA9</f>
        <v>1</v>
      </c>
      <c r="J103" s="59"/>
      <c r="K103" s="5"/>
      <c r="L103" s="5"/>
      <c r="M103" s="68">
        <f>AC9</f>
        <v>1</v>
      </c>
      <c r="N103" s="59"/>
      <c r="O103" s="5"/>
      <c r="P103" s="5"/>
      <c r="Q103" s="68">
        <f>AE9</f>
        <v>1</v>
      </c>
      <c r="R103" s="59"/>
      <c r="S103" s="5"/>
      <c r="T103" s="5"/>
      <c r="U103" s="65">
        <f>AG9</f>
        <v>1</v>
      </c>
      <c r="V103" s="2" t="s">
        <v>56</v>
      </c>
    </row>
    <row r="104" spans="1:22" ht="15" thickBot="1" x14ac:dyDescent="0.35">
      <c r="A104" s="12" t="s">
        <v>31</v>
      </c>
      <c r="B104" s="13"/>
      <c r="C104" s="13"/>
      <c r="D104" s="13"/>
      <c r="E104" s="69" t="str">
        <f>IF(E101,E102&amp;TEXT(E103,"0.0%"),"")</f>
        <v/>
      </c>
      <c r="F104" s="58"/>
      <c r="G104" s="13"/>
      <c r="H104" s="13"/>
      <c r="I104" s="69" t="str">
        <f>IF(I101,I102&amp;TEXT(I103,"0.0%"),"")</f>
        <v/>
      </c>
      <c r="J104" s="58"/>
      <c r="K104" s="13"/>
      <c r="L104" s="13"/>
      <c r="M104" s="69" t="str">
        <f>IF(M101,M102&amp;TEXT(M103,"0.0%"),"")</f>
        <v/>
      </c>
      <c r="N104" s="58"/>
      <c r="O104" s="13"/>
      <c r="P104" s="13"/>
      <c r="Q104" s="69" t="str">
        <f>IF(Q101,Q102&amp;TEXT(Q103,"0.0%"),"")</f>
        <v/>
      </c>
      <c r="R104" s="58"/>
      <c r="S104" s="13"/>
      <c r="T104" s="13"/>
      <c r="U104" s="27" t="str">
        <f>IF(U101,U102&amp;TEXT(U103,"0.0%"),"")</f>
        <v>Out
100.0%</v>
      </c>
      <c r="V104" s="2" t="s">
        <v>56</v>
      </c>
    </row>
    <row r="105" spans="1:22" ht="15.6" thickTop="1" thickBot="1" x14ac:dyDescent="0.35">
      <c r="A105" s="73" t="s">
        <v>14</v>
      </c>
      <c r="B105" s="64"/>
      <c r="C105" s="64"/>
      <c r="D105" s="64"/>
      <c r="E105" s="71">
        <f>Y10</f>
        <v>0.1</v>
      </c>
      <c r="F105" s="74"/>
      <c r="G105" s="64"/>
      <c r="H105" s="64"/>
      <c r="I105" s="71">
        <f>AA10</f>
        <v>0.1</v>
      </c>
      <c r="J105" s="74"/>
      <c r="K105" s="64"/>
      <c r="L105" s="64"/>
      <c r="M105" s="71">
        <f>AC10</f>
        <v>0.1</v>
      </c>
      <c r="N105" s="74"/>
      <c r="O105" s="64"/>
      <c r="P105" s="64"/>
      <c r="Q105" s="71">
        <f>AE10</f>
        <v>0.1</v>
      </c>
      <c r="R105" s="74"/>
      <c r="S105" s="64"/>
      <c r="T105" s="64"/>
      <c r="U105" s="76">
        <f>AG10</f>
        <v>0.1</v>
      </c>
      <c r="V105" s="2" t="s">
        <v>56</v>
      </c>
    </row>
    <row r="106" spans="1:22" ht="15" thickTop="1" x14ac:dyDescent="0.3">
      <c r="V106" s="60"/>
    </row>
  </sheetData>
  <sheetProtection sheet="1" objects="1" scenarios="1"/>
  <mergeCells count="21">
    <mergeCell ref="A4:D4"/>
    <mergeCell ref="B12:E12"/>
    <mergeCell ref="X3:Y3"/>
    <mergeCell ref="Z3:AA3"/>
    <mergeCell ref="AB3:AC3"/>
    <mergeCell ref="E4:H4"/>
    <mergeCell ref="R12:U12"/>
    <mergeCell ref="F12:I12"/>
    <mergeCell ref="J12:M12"/>
    <mergeCell ref="N12:Q12"/>
    <mergeCell ref="J5:J9"/>
    <mergeCell ref="K5:K9"/>
    <mergeCell ref="L5:L9"/>
    <mergeCell ref="W1:AG1"/>
    <mergeCell ref="AD3:AE3"/>
    <mergeCell ref="AF3:AG3"/>
    <mergeCell ref="X4:Y4"/>
    <mergeCell ref="Z4:AA4"/>
    <mergeCell ref="AB4:AC4"/>
    <mergeCell ref="AD4:AE4"/>
    <mergeCell ref="AF4:AG4"/>
  </mergeCells>
  <conditionalFormatting sqref="AG10 AF3:AG4 AF6:AG9">
    <cfRule type="expression" dxfId="18" priority="8">
      <formula>$AF$4=FALSE</formula>
    </cfRule>
  </conditionalFormatting>
  <conditionalFormatting sqref="AE10 AD3:AE4 AD6:AE9">
    <cfRule type="expression" dxfId="17" priority="7">
      <formula>$AD$4=FALSE</formula>
    </cfRule>
  </conditionalFormatting>
  <conditionalFormatting sqref="AB4:AC4">
    <cfRule type="expression" dxfId="16" priority="5">
      <formula>ISNA($AF$4)</formula>
    </cfRule>
  </conditionalFormatting>
  <conditionalFormatting sqref="Z4:AA4">
    <cfRule type="expression" dxfId="15" priority="4">
      <formula>ISNA($AF$4)</formula>
    </cfRule>
  </conditionalFormatting>
  <conditionalFormatting sqref="X4:Y4">
    <cfRule type="expression" dxfId="14" priority="3">
      <formula>ISNA($AF$4)</formula>
    </cfRule>
  </conditionalFormatting>
  <conditionalFormatting sqref="AC10 AB3:AC4 AB6:AC9">
    <cfRule type="expression" dxfId="13" priority="2">
      <formula>$AB$4=FALSE</formula>
    </cfRule>
  </conditionalFormatting>
  <conditionalFormatting sqref="AA10 Z3:AA4 Z6:AA9">
    <cfRule type="expression" dxfId="12" priority="1">
      <formula>$Z$4=FALSE</formula>
    </cfRule>
  </conditionalFormatting>
  <dataValidations count="2">
    <dataValidation type="list" allowBlank="1" showInputMessage="1" showErrorMessage="1" sqref="Z4:AG4" xr:uid="{EC47E797-4207-45D0-93E3-B936DA8A9632}">
      <formula1>"TRUE,FALSE"</formula1>
    </dataValidation>
    <dataValidation type="list" allowBlank="1" showInputMessage="1" showErrorMessage="1" sqref="X4:Y4" xr:uid="{BB552384-AF5A-452B-ABBA-210A460E2DF7}">
      <formula1>"TRUE"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422D-5B25-4D25-8568-ECF875BB60B0}">
  <dimension ref="A1:AJ106"/>
  <sheetViews>
    <sheetView topLeftCell="V1" zoomScaleNormal="100" workbookViewId="0">
      <selection activeCell="AF4" sqref="AF4:AG4"/>
    </sheetView>
  </sheetViews>
  <sheetFormatPr defaultColWidth="9.109375" defaultRowHeight="14.4" x14ac:dyDescent="0.3"/>
  <cols>
    <col min="1" max="1" width="17.77734375" style="2" hidden="1" customWidth="1"/>
    <col min="2" max="21" width="9.109375" style="2" hidden="1" customWidth="1"/>
    <col min="22" max="22" width="3" style="2" customWidth="1"/>
    <col min="23" max="23" width="10.6640625" style="2" customWidth="1"/>
    <col min="24" max="24" width="10.33203125" style="2" customWidth="1"/>
    <col min="25" max="25" width="7.109375" style="2" customWidth="1"/>
    <col min="26" max="26" width="10.33203125" style="2" customWidth="1"/>
    <col min="27" max="27" width="7.109375" style="2" customWidth="1"/>
    <col min="28" max="28" width="10.33203125" style="2" customWidth="1"/>
    <col min="29" max="29" width="7.109375" style="2" customWidth="1"/>
    <col min="30" max="30" width="10.33203125" style="2" customWidth="1"/>
    <col min="31" max="31" width="7.109375" style="2" customWidth="1"/>
    <col min="32" max="32" width="10.33203125" style="2" customWidth="1"/>
    <col min="33" max="33" width="7.109375" style="2" customWidth="1"/>
    <col min="34" max="34" width="5.44140625" style="2" customWidth="1"/>
    <col min="35" max="45" width="9.109375" style="2" customWidth="1"/>
    <col min="46" max="16384" width="9.109375" style="2"/>
  </cols>
  <sheetData>
    <row r="1" spans="1:36" s="78" customFormat="1" ht="19.8" customHeight="1" x14ac:dyDescent="0.4">
      <c r="A1" s="79" t="s">
        <v>21</v>
      </c>
      <c r="W1" s="120" t="s">
        <v>62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J1" s="79" t="s">
        <v>42</v>
      </c>
    </row>
    <row r="2" spans="1:36" s="77" customFormat="1" ht="4.2" customHeight="1" thickBot="1" x14ac:dyDescent="0.35"/>
    <row r="3" spans="1:36" ht="15" customHeight="1" thickTop="1" thickBot="1" x14ac:dyDescent="0.35">
      <c r="A3" s="1"/>
      <c r="W3" s="99" t="s">
        <v>9</v>
      </c>
      <c r="X3" s="100" t="s">
        <v>61</v>
      </c>
      <c r="Y3" s="100"/>
      <c r="Z3" s="100"/>
      <c r="AA3" s="100"/>
      <c r="AB3" s="100"/>
      <c r="AC3" s="100"/>
      <c r="AD3" s="100"/>
      <c r="AE3" s="100"/>
      <c r="AF3" s="100"/>
      <c r="AG3" s="101"/>
      <c r="AH3" s="3"/>
    </row>
    <row r="4" spans="1:36" ht="15" thickTop="1" x14ac:dyDescent="0.3">
      <c r="A4" s="86" t="s">
        <v>17</v>
      </c>
      <c r="B4" s="87"/>
      <c r="C4" s="87"/>
      <c r="D4" s="88"/>
      <c r="E4" s="86" t="s">
        <v>13</v>
      </c>
      <c r="F4" s="87"/>
      <c r="G4" s="87"/>
      <c r="H4" s="88"/>
      <c r="I4" s="80" t="s">
        <v>18</v>
      </c>
      <c r="J4" s="81" t="s">
        <v>18</v>
      </c>
      <c r="K4" s="81" t="s">
        <v>20</v>
      </c>
      <c r="L4" s="82" t="s">
        <v>19</v>
      </c>
      <c r="W4" s="102" t="s">
        <v>16</v>
      </c>
      <c r="X4" s="103" t="b">
        <v>1</v>
      </c>
      <c r="Y4" s="103"/>
      <c r="Z4" s="104" t="b">
        <v>0</v>
      </c>
      <c r="AA4" s="104"/>
      <c r="AB4" s="104" t="b">
        <v>0</v>
      </c>
      <c r="AC4" s="104"/>
      <c r="AD4" s="104" t="b">
        <v>0</v>
      </c>
      <c r="AE4" s="104"/>
      <c r="AF4" s="104" t="b">
        <v>0</v>
      </c>
      <c r="AG4" s="105"/>
      <c r="AH4" s="3"/>
    </row>
    <row r="5" spans="1:36" x14ac:dyDescent="0.3">
      <c r="A5" s="44" t="b">
        <f>Y8&lt;&gt;0</f>
        <v>0</v>
      </c>
      <c r="B5" s="45">
        <f>D28-D30</f>
        <v>0</v>
      </c>
      <c r="C5" s="46" t="e">
        <f>IF(A5,C30,NA())</f>
        <v>#N/A</v>
      </c>
      <c r="D5" s="47" t="e">
        <f>IF(A5,D30-rad,NA())</f>
        <v>#N/A</v>
      </c>
      <c r="E5" s="44" t="b">
        <f>Y7&lt;&gt;0</f>
        <v>1</v>
      </c>
      <c r="F5" s="48">
        <f>D20-D22</f>
        <v>1.8</v>
      </c>
      <c r="G5" s="48">
        <f>IF(E5,C20,NA())</f>
        <v>1.5</v>
      </c>
      <c r="H5" s="49">
        <f>IF(E5,D20+rad,NA())</f>
        <v>1.1000000000000001</v>
      </c>
      <c r="I5" s="50">
        <v>2.5</v>
      </c>
      <c r="J5" s="92">
        <f>_xlfn.AGGREGATE(9,6,I5,I6,I7,I8,I9)</f>
        <v>2.5</v>
      </c>
      <c r="K5" s="94">
        <f>_xlfn.AGGREGATE(4,6,D14:D79,H14:H79,L14:L79,P14:P79,T14:T79)-_xlfn.AGGREGATE(5,6,D14:D79,H14:H79,L14:L79,P14:P79,T14:T79)</f>
        <v>2.2000000000000002</v>
      </c>
      <c r="L5" s="96">
        <f>(J5/3)/(K5/2)</f>
        <v>0.75757575757575757</v>
      </c>
      <c r="W5" s="106"/>
      <c r="X5" s="107" t="s">
        <v>28</v>
      </c>
      <c r="Y5" s="107" t="s">
        <v>27</v>
      </c>
      <c r="Z5" s="107" t="s">
        <v>28</v>
      </c>
      <c r="AA5" s="107" t="s">
        <v>27</v>
      </c>
      <c r="AB5" s="107" t="s">
        <v>28</v>
      </c>
      <c r="AC5" s="107" t="s">
        <v>27</v>
      </c>
      <c r="AD5" s="107" t="s">
        <v>28</v>
      </c>
      <c r="AE5" s="107" t="s">
        <v>27</v>
      </c>
      <c r="AF5" s="107" t="s">
        <v>28</v>
      </c>
      <c r="AG5" s="108" t="s">
        <v>27</v>
      </c>
      <c r="AH5" s="10"/>
    </row>
    <row r="6" spans="1:36" x14ac:dyDescent="0.3">
      <c r="A6" s="44" t="b">
        <f>AA8&lt;&gt;0</f>
        <v>0</v>
      </c>
      <c r="B6" s="45">
        <f>H28-H30</f>
        <v>0</v>
      </c>
      <c r="C6" s="46" t="e">
        <f>IF(A6,G30,NA())</f>
        <v>#N/A</v>
      </c>
      <c r="D6" s="47" t="e">
        <f>IF(A6,H30-rad,NA())</f>
        <v>#N/A</v>
      </c>
      <c r="E6" s="44" t="b">
        <f>AA7&lt;&gt;0</f>
        <v>0</v>
      </c>
      <c r="F6" s="48">
        <f>H20-H22</f>
        <v>0</v>
      </c>
      <c r="G6" s="48" t="e">
        <f>IF(E6,G20,NA())</f>
        <v>#N/A</v>
      </c>
      <c r="H6" s="49" t="e">
        <f>IF(E6,H20+rad,NA())</f>
        <v>#N/A</v>
      </c>
      <c r="I6" s="50" t="e">
        <f>IF(AND(I84=TRUE,ISNUMBER(I5)),2+Y10,#N/A)</f>
        <v>#N/A</v>
      </c>
      <c r="J6" s="92"/>
      <c r="K6" s="94"/>
      <c r="L6" s="96"/>
      <c r="W6" s="109" t="s">
        <v>0</v>
      </c>
      <c r="X6" s="110" t="s">
        <v>39</v>
      </c>
      <c r="Y6" s="111">
        <v>1</v>
      </c>
      <c r="Z6" s="110"/>
      <c r="AA6" s="111">
        <f>Y9</f>
        <v>9.9999999999999978E-2</v>
      </c>
      <c r="AB6" s="110"/>
      <c r="AC6" s="111">
        <f>AA9</f>
        <v>9.9999999999999978E-2</v>
      </c>
      <c r="AD6" s="110"/>
      <c r="AE6" s="111">
        <f>AC9</f>
        <v>9.9999999999999978E-2</v>
      </c>
      <c r="AF6" s="110"/>
      <c r="AG6" s="112">
        <f>AE9</f>
        <v>9.9999999999999978E-2</v>
      </c>
      <c r="AH6" s="10"/>
    </row>
    <row r="7" spans="1:36" x14ac:dyDescent="0.3">
      <c r="A7" s="44" t="b">
        <f>AC8&lt;&gt;0</f>
        <v>0</v>
      </c>
      <c r="B7" s="45">
        <f>L28-L30</f>
        <v>0</v>
      </c>
      <c r="C7" s="46" t="e">
        <f>IF(A7,K30,NA())</f>
        <v>#N/A</v>
      </c>
      <c r="D7" s="47" t="e">
        <f>IF(A7,L30-rad,NA())</f>
        <v>#N/A</v>
      </c>
      <c r="E7" s="44" t="b">
        <f>AC7&lt;&gt;0</f>
        <v>0</v>
      </c>
      <c r="F7" s="48">
        <f>L20-L22</f>
        <v>0</v>
      </c>
      <c r="G7" s="48" t="e">
        <f>IF(E7,K20,NA())</f>
        <v>#N/A</v>
      </c>
      <c r="H7" s="49" t="e">
        <f>IF(E7,L20+rad,NA())</f>
        <v>#N/A</v>
      </c>
      <c r="I7" s="50" t="e">
        <f>IF(AND(M84=TRUE,ISNUMBER(I6)),2+AA10,#N/A)</f>
        <v>#N/A</v>
      </c>
      <c r="J7" s="92"/>
      <c r="K7" s="94"/>
      <c r="L7" s="96"/>
      <c r="W7" s="109" t="s">
        <v>13</v>
      </c>
      <c r="X7" s="110" t="s">
        <v>40</v>
      </c>
      <c r="Y7" s="113">
        <v>0.9</v>
      </c>
      <c r="Z7" s="110"/>
      <c r="AA7" s="114">
        <v>0</v>
      </c>
      <c r="AB7" s="110"/>
      <c r="AC7" s="114">
        <v>0</v>
      </c>
      <c r="AD7" s="110"/>
      <c r="AE7" s="114">
        <v>0</v>
      </c>
      <c r="AF7" s="110"/>
      <c r="AG7" s="115">
        <v>0</v>
      </c>
      <c r="AH7" s="10"/>
    </row>
    <row r="8" spans="1:36" x14ac:dyDescent="0.3">
      <c r="A8" s="44" t="b">
        <f>AE8&lt;&gt;0</f>
        <v>0</v>
      </c>
      <c r="B8" s="45">
        <f>P28-P30</f>
        <v>0</v>
      </c>
      <c r="C8" s="46" t="e">
        <f>IF(A8,O30,NA())</f>
        <v>#N/A</v>
      </c>
      <c r="D8" s="47" t="e">
        <f>IF(A8,P30-rad,NA())</f>
        <v>#N/A</v>
      </c>
      <c r="E8" s="44" t="b">
        <f>AE7&lt;&gt;0</f>
        <v>0</v>
      </c>
      <c r="F8" s="48">
        <f>P20-P22</f>
        <v>0</v>
      </c>
      <c r="G8" s="48" t="e">
        <f>IF(E8,O20,NA())</f>
        <v>#N/A</v>
      </c>
      <c r="H8" s="49" t="e">
        <f>IF(E8,P20+rad,NA())</f>
        <v>#N/A</v>
      </c>
      <c r="I8" s="50" t="e">
        <f>IF(AND(Q84=TRUE,ISNUMBER(I7)),2+AC10,#N/A)</f>
        <v>#N/A</v>
      </c>
      <c r="J8" s="92"/>
      <c r="K8" s="94"/>
      <c r="L8" s="96"/>
      <c r="W8" s="109" t="s">
        <v>17</v>
      </c>
      <c r="X8" s="110"/>
      <c r="Y8" s="114">
        <v>0</v>
      </c>
      <c r="Z8" s="110"/>
      <c r="AA8" s="114">
        <v>0</v>
      </c>
      <c r="AB8" s="110"/>
      <c r="AC8" s="114">
        <v>0</v>
      </c>
      <c r="AD8" s="110"/>
      <c r="AE8" s="114">
        <v>0</v>
      </c>
      <c r="AF8" s="110"/>
      <c r="AG8" s="115">
        <v>0</v>
      </c>
      <c r="AH8" s="10"/>
    </row>
    <row r="9" spans="1:36" ht="15" thickBot="1" x14ac:dyDescent="0.35">
      <c r="A9" s="51" t="b">
        <f>AG8&lt;&gt;0</f>
        <v>0</v>
      </c>
      <c r="B9" s="52">
        <f>T28-T30</f>
        <v>0</v>
      </c>
      <c r="C9" s="53" t="e">
        <f>IF(A9,S30,NA())</f>
        <v>#N/A</v>
      </c>
      <c r="D9" s="54" t="e">
        <f>IF(A9,T30-rad,NA())</f>
        <v>#N/A</v>
      </c>
      <c r="E9" s="51" t="b">
        <f>AG7&lt;&gt;0</f>
        <v>0</v>
      </c>
      <c r="F9" s="55">
        <f>T20-T22</f>
        <v>0</v>
      </c>
      <c r="G9" s="55" t="e">
        <f>IF(E9,S20,NA())</f>
        <v>#N/A</v>
      </c>
      <c r="H9" s="56" t="e">
        <f>IF(E9,T20+rad,NA())</f>
        <v>#N/A</v>
      </c>
      <c r="I9" s="57" t="e">
        <f>IF(AND(U84=TRUE,ISNUMBER(I8)),2+AE10,#N/A)</f>
        <v>#N/A</v>
      </c>
      <c r="J9" s="93"/>
      <c r="K9" s="95"/>
      <c r="L9" s="97"/>
      <c r="W9" s="102" t="s">
        <v>2</v>
      </c>
      <c r="X9" s="110" t="s">
        <v>41</v>
      </c>
      <c r="Y9" s="111">
        <f>Y6-Y7-Y8</f>
        <v>9.9999999999999978E-2</v>
      </c>
      <c r="Z9" s="110"/>
      <c r="AA9" s="111">
        <f>AA6-AA7-AA8</f>
        <v>9.9999999999999978E-2</v>
      </c>
      <c r="AB9" s="110"/>
      <c r="AC9" s="111">
        <f>AC6-AC7-AC8</f>
        <v>9.9999999999999978E-2</v>
      </c>
      <c r="AD9" s="110"/>
      <c r="AE9" s="111">
        <f>AE6-AE7-AE8</f>
        <v>9.9999999999999978E-2</v>
      </c>
      <c r="AF9" s="110" t="s">
        <v>37</v>
      </c>
      <c r="AG9" s="112">
        <f>AG6-AG7-AG8</f>
        <v>9.9999999999999978E-2</v>
      </c>
      <c r="AH9" s="10"/>
    </row>
    <row r="10" spans="1:36" ht="15.6" thickTop="1" thickBot="1" x14ac:dyDescent="0.35">
      <c r="W10" s="116" t="s">
        <v>14</v>
      </c>
      <c r="X10" s="117"/>
      <c r="Y10" s="118">
        <v>0.1</v>
      </c>
      <c r="Z10" s="117"/>
      <c r="AA10" s="118">
        <v>0.1</v>
      </c>
      <c r="AB10" s="117"/>
      <c r="AC10" s="118">
        <v>0.1</v>
      </c>
      <c r="AD10" s="117"/>
      <c r="AE10" s="118">
        <v>0.1</v>
      </c>
      <c r="AF10" s="117"/>
      <c r="AG10" s="119">
        <v>0.1</v>
      </c>
    </row>
    <row r="11" spans="1:36" ht="15.6" thickTop="1" thickBot="1" x14ac:dyDescent="0.35">
      <c r="B11" s="11"/>
      <c r="Y11" s="5"/>
      <c r="Z11" s="5"/>
      <c r="AA11" s="5"/>
      <c r="AB11" s="5"/>
      <c r="AC11" s="8"/>
      <c r="AD11" s="5"/>
      <c r="AE11" s="5"/>
    </row>
    <row r="12" spans="1:36" ht="15" thickTop="1" x14ac:dyDescent="0.3">
      <c r="A12" s="75" t="s">
        <v>8</v>
      </c>
      <c r="B12" s="89" t="s">
        <v>22</v>
      </c>
      <c r="C12" s="89"/>
      <c r="D12" s="89"/>
      <c r="E12" s="90"/>
      <c r="F12" s="91" t="s">
        <v>36</v>
      </c>
      <c r="G12" s="89"/>
      <c r="H12" s="89"/>
      <c r="I12" s="90"/>
      <c r="J12" s="91" t="s">
        <v>23</v>
      </c>
      <c r="K12" s="89"/>
      <c r="L12" s="89"/>
      <c r="M12" s="90"/>
      <c r="N12" s="91" t="s">
        <v>24</v>
      </c>
      <c r="O12" s="89"/>
      <c r="P12" s="89"/>
      <c r="Q12" s="90"/>
      <c r="R12" s="91" t="s">
        <v>15</v>
      </c>
      <c r="S12" s="89"/>
      <c r="T12" s="89"/>
      <c r="U12" s="90"/>
      <c r="V12" s="2" t="s">
        <v>56</v>
      </c>
      <c r="Y12" s="5"/>
      <c r="Z12" s="5"/>
      <c r="AA12" s="5"/>
      <c r="AB12" s="5"/>
      <c r="AC12" s="5"/>
      <c r="AD12" s="5"/>
      <c r="AE12" s="5"/>
    </row>
    <row r="13" spans="1:36" ht="28.8" x14ac:dyDescent="0.3">
      <c r="A13" s="18" t="s">
        <v>7</v>
      </c>
      <c r="B13" s="19" t="s">
        <v>6</v>
      </c>
      <c r="C13" s="19" t="s">
        <v>3</v>
      </c>
      <c r="D13" s="19" t="s">
        <v>4</v>
      </c>
      <c r="E13" s="20" t="s">
        <v>5</v>
      </c>
      <c r="F13" s="18" t="s">
        <v>6</v>
      </c>
      <c r="G13" s="19" t="s">
        <v>3</v>
      </c>
      <c r="H13" s="19" t="s">
        <v>4</v>
      </c>
      <c r="I13" s="20" t="s">
        <v>5</v>
      </c>
      <c r="J13" s="18" t="s">
        <v>6</v>
      </c>
      <c r="K13" s="19" t="s">
        <v>3</v>
      </c>
      <c r="L13" s="19" t="s">
        <v>4</v>
      </c>
      <c r="M13" s="20" t="s">
        <v>5</v>
      </c>
      <c r="N13" s="18" t="s">
        <v>6</v>
      </c>
      <c r="O13" s="19" t="s">
        <v>3</v>
      </c>
      <c r="P13" s="19" t="s">
        <v>4</v>
      </c>
      <c r="Q13" s="20" t="s">
        <v>5</v>
      </c>
      <c r="R13" s="18" t="s">
        <v>6</v>
      </c>
      <c r="S13" s="19" t="s">
        <v>3</v>
      </c>
      <c r="T13" s="19" t="s">
        <v>4</v>
      </c>
      <c r="U13" s="20" t="s">
        <v>5</v>
      </c>
      <c r="V13" s="2" t="s">
        <v>56</v>
      </c>
      <c r="Y13" s="5"/>
      <c r="Z13" s="5"/>
      <c r="AA13" s="5"/>
      <c r="AB13" s="5"/>
      <c r="AC13" s="5"/>
      <c r="AD13" s="5"/>
      <c r="AE13" s="5"/>
    </row>
    <row r="14" spans="1:36" x14ac:dyDescent="0.3">
      <c r="A14" s="4"/>
      <c r="B14" s="21" t="s">
        <v>0</v>
      </c>
      <c r="C14" s="6">
        <f>IFERROR(C17,0)</f>
        <v>0.5</v>
      </c>
      <c r="D14" s="6">
        <f>IFERROR(D17,0)</f>
        <v>0</v>
      </c>
      <c r="E14" s="22" t="str">
        <f>E92</f>
        <v>Elec
100.0%</v>
      </c>
      <c r="F14" s="24" t="s">
        <v>0</v>
      </c>
      <c r="G14" s="6">
        <f>IFERROR(G17,0)</f>
        <v>0</v>
      </c>
      <c r="H14" s="6">
        <f>IFERROR(H17,0)</f>
        <v>-0.9</v>
      </c>
      <c r="I14" s="22" t="str">
        <f>I92</f>
        <v/>
      </c>
      <c r="J14" s="24" t="s">
        <v>0</v>
      </c>
      <c r="K14" s="6">
        <f>IFERROR(K17,0)</f>
        <v>0</v>
      </c>
      <c r="L14" s="6">
        <f>IFERROR(L17,0)</f>
        <v>-0.9</v>
      </c>
      <c r="M14" s="22" t="str">
        <f>M92</f>
        <v/>
      </c>
      <c r="N14" s="24" t="s">
        <v>0</v>
      </c>
      <c r="O14" s="6">
        <f>IFERROR(O17,0)</f>
        <v>0</v>
      </c>
      <c r="P14" s="6">
        <f>IFERROR(P17,0)</f>
        <v>-0.9</v>
      </c>
      <c r="Q14" s="22" t="str">
        <f>Q92</f>
        <v/>
      </c>
      <c r="R14" s="24" t="s">
        <v>0</v>
      </c>
      <c r="S14" s="6">
        <f>IFERROR(S17,0)</f>
        <v>0</v>
      </c>
      <c r="T14" s="6">
        <f>IFERROR(T17,0)</f>
        <v>-0.9</v>
      </c>
      <c r="U14" s="22" t="str">
        <f>U92</f>
        <v/>
      </c>
      <c r="V14" s="2" t="s">
        <v>56</v>
      </c>
      <c r="Y14" s="5"/>
      <c r="Z14" s="5"/>
      <c r="AA14" s="5"/>
      <c r="AB14" s="5"/>
      <c r="AC14" s="5"/>
      <c r="AD14" s="5"/>
      <c r="AE14" s="5"/>
    </row>
    <row r="15" spans="1:36" x14ac:dyDescent="0.3">
      <c r="A15" s="4"/>
      <c r="B15" s="21" t="s">
        <v>1</v>
      </c>
      <c r="C15" s="6">
        <f>IFERROR(AVERAGE(C14,C16),)</f>
        <v>1.5</v>
      </c>
      <c r="D15" s="6">
        <f>IFERROR(AVERAGE($T$16,$D$14),0)</f>
        <v>-0.45</v>
      </c>
      <c r="E15" s="22" t="str">
        <f>E88</f>
        <v>Tungsten Lightbulb</v>
      </c>
      <c r="F15" s="24" t="s">
        <v>1</v>
      </c>
      <c r="G15" s="6">
        <f>IFERROR(AVERAGE(G14,G16),)</f>
        <v>0</v>
      </c>
      <c r="H15" s="6">
        <f>IFERROR(AVERAGE($T$16,$D$14),0)</f>
        <v>-0.45</v>
      </c>
      <c r="I15" s="22" t="str">
        <f>I88</f>
        <v/>
      </c>
      <c r="J15" s="24" t="s">
        <v>1</v>
      </c>
      <c r="K15" s="6">
        <f>IFERROR(AVERAGE(K14,K16),)</f>
        <v>0</v>
      </c>
      <c r="L15" s="6">
        <f>IFERROR(AVERAGE($T$16,$D$14),0)</f>
        <v>-0.45</v>
      </c>
      <c r="M15" s="22" t="str">
        <f>M88</f>
        <v/>
      </c>
      <c r="N15" s="24" t="s">
        <v>1</v>
      </c>
      <c r="O15" s="6">
        <f>IFERROR(AVERAGE(O14,O16),)</f>
        <v>0</v>
      </c>
      <c r="P15" s="6">
        <f>IFERROR(AVERAGE($T$16,$D$14),0)</f>
        <v>-0.45</v>
      </c>
      <c r="Q15" s="22" t="str">
        <f>Q88</f>
        <v/>
      </c>
      <c r="R15" s="24" t="s">
        <v>1</v>
      </c>
      <c r="S15" s="6">
        <f>IFERROR(AVERAGE(S14,S16),)</f>
        <v>0</v>
      </c>
      <c r="T15" s="6">
        <f>IFERROR(AVERAGE($T$16,$D$14),0)</f>
        <v>-0.45</v>
      </c>
      <c r="U15" s="22" t="str">
        <f>U88</f>
        <v/>
      </c>
      <c r="V15" s="2" t="s">
        <v>56</v>
      </c>
      <c r="Y15" s="5"/>
      <c r="Z15" s="5"/>
      <c r="AA15" s="5"/>
      <c r="AB15" s="5"/>
      <c r="AC15" s="5"/>
      <c r="AD15" s="5"/>
      <c r="AE15" s="5"/>
    </row>
    <row r="16" spans="1:36" ht="15" thickBot="1" x14ac:dyDescent="0.35">
      <c r="A16" s="4"/>
      <c r="B16" s="21" t="s">
        <v>2</v>
      </c>
      <c r="C16" s="6">
        <f>IFERROR(C25,0)</f>
        <v>2.5</v>
      </c>
      <c r="D16" s="6">
        <f>IFERROR(D25,0)</f>
        <v>-0.9</v>
      </c>
      <c r="E16" s="23" t="str">
        <f>E104</f>
        <v>Light
10.0%</v>
      </c>
      <c r="F16" s="21" t="s">
        <v>2</v>
      </c>
      <c r="G16" s="6">
        <f>IFERROR(G25,0)</f>
        <v>0</v>
      </c>
      <c r="H16" s="6">
        <f>IFERROR(H25,0)</f>
        <v>-0.9</v>
      </c>
      <c r="I16" s="23" t="str">
        <f>I104</f>
        <v/>
      </c>
      <c r="J16" s="21" t="s">
        <v>2</v>
      </c>
      <c r="K16" s="6">
        <f>IFERROR(K25,0)</f>
        <v>0</v>
      </c>
      <c r="L16" s="6">
        <f>IFERROR(L25,0)</f>
        <v>-0.9</v>
      </c>
      <c r="M16" s="23" t="str">
        <f>M104</f>
        <v/>
      </c>
      <c r="N16" s="21" t="s">
        <v>2</v>
      </c>
      <c r="O16" s="6">
        <f>IFERROR(O25,0)</f>
        <v>0</v>
      </c>
      <c r="P16" s="6">
        <f>IFERROR(P25,0)</f>
        <v>-0.9</v>
      </c>
      <c r="Q16" s="23" t="str">
        <f>Q104</f>
        <v/>
      </c>
      <c r="R16" s="21" t="s">
        <v>2</v>
      </c>
      <c r="S16" s="6">
        <f>IFERROR(S25,0)</f>
        <v>0</v>
      </c>
      <c r="T16" s="6">
        <f>IFERROR(T25,0)</f>
        <v>-0.9</v>
      </c>
      <c r="U16" s="23" t="str">
        <f>U104</f>
        <v/>
      </c>
      <c r="V16" s="2" t="s">
        <v>56</v>
      </c>
      <c r="Y16" s="5"/>
      <c r="Z16" s="5"/>
      <c r="AA16" s="5"/>
      <c r="AB16" s="5"/>
      <c r="AC16" s="5"/>
      <c r="AD16" s="5"/>
      <c r="AE16" s="5"/>
    </row>
    <row r="17" spans="1:31" ht="15" thickTop="1" x14ac:dyDescent="0.3">
      <c r="A17" s="28" t="s">
        <v>44</v>
      </c>
      <c r="B17" s="29">
        <v>1</v>
      </c>
      <c r="C17" s="30">
        <v>0.5</v>
      </c>
      <c r="D17" s="30">
        <v>0</v>
      </c>
      <c r="E17" s="31"/>
      <c r="F17" s="32">
        <v>1</v>
      </c>
      <c r="G17" s="33" t="e">
        <f>I84*C25+Y10</f>
        <v>#N/A</v>
      </c>
      <c r="H17" s="34">
        <f>D25</f>
        <v>-0.9</v>
      </c>
      <c r="I17" s="35"/>
      <c r="J17" s="32">
        <v>1</v>
      </c>
      <c r="K17" s="33" t="e">
        <f>M84*G25+AA10</f>
        <v>#N/A</v>
      </c>
      <c r="L17" s="34">
        <f>H25</f>
        <v>-0.9</v>
      </c>
      <c r="M17" s="35"/>
      <c r="N17" s="32">
        <v>1</v>
      </c>
      <c r="O17" s="33" t="e">
        <f>Q84*K25+AC10</f>
        <v>#N/A</v>
      </c>
      <c r="P17" s="34">
        <f>L25</f>
        <v>-0.9</v>
      </c>
      <c r="Q17" s="35"/>
      <c r="R17" s="32">
        <v>1</v>
      </c>
      <c r="S17" s="33" t="e">
        <f>U84*O25+AE10</f>
        <v>#N/A</v>
      </c>
      <c r="T17" s="34">
        <f>P25</f>
        <v>-0.9</v>
      </c>
      <c r="U17" s="35"/>
      <c r="V17" s="2" t="s">
        <v>56</v>
      </c>
      <c r="Y17" s="5"/>
      <c r="Z17" s="5"/>
      <c r="AA17" s="5"/>
      <c r="AB17" s="5"/>
      <c r="AC17" s="5"/>
      <c r="AD17" s="5"/>
      <c r="AE17" s="5"/>
    </row>
    <row r="18" spans="1:31" x14ac:dyDescent="0.3">
      <c r="A18" s="4"/>
      <c r="B18" s="21" t="s">
        <v>12</v>
      </c>
      <c r="C18" s="8">
        <f>C17</f>
        <v>0.5</v>
      </c>
      <c r="D18" s="8">
        <f>D17</f>
        <v>0</v>
      </c>
      <c r="E18" s="22"/>
      <c r="F18" s="24" t="s">
        <v>12</v>
      </c>
      <c r="G18" s="6" t="e">
        <f>IF($Y$10=0,NA(),G17)</f>
        <v>#N/A</v>
      </c>
      <c r="H18" s="5">
        <f>H17</f>
        <v>-0.9</v>
      </c>
      <c r="I18" s="7"/>
      <c r="J18" s="24" t="s">
        <v>12</v>
      </c>
      <c r="K18" s="6" t="e">
        <f>IF($AA$10=0,NA(),K17)</f>
        <v>#N/A</v>
      </c>
      <c r="L18" s="5">
        <f>L17</f>
        <v>-0.9</v>
      </c>
      <c r="M18" s="7"/>
      <c r="N18" s="24" t="s">
        <v>12</v>
      </c>
      <c r="O18" s="6" t="e">
        <f>IF($AC$10=0,NA(),O17)</f>
        <v>#N/A</v>
      </c>
      <c r="P18" s="5">
        <f>P17</f>
        <v>-0.9</v>
      </c>
      <c r="Q18" s="7"/>
      <c r="R18" s="24" t="s">
        <v>12</v>
      </c>
      <c r="S18" s="6" t="e">
        <f>IF($AE$10=0,NA(),S17)</f>
        <v>#N/A</v>
      </c>
      <c r="T18" s="5">
        <f>T17</f>
        <v>-0.9</v>
      </c>
      <c r="U18" s="7"/>
      <c r="V18" s="2" t="s">
        <v>56</v>
      </c>
      <c r="Y18" s="5"/>
      <c r="Z18" s="5"/>
      <c r="AA18" s="5"/>
      <c r="AB18" s="5"/>
      <c r="AC18" s="5"/>
      <c r="AD18" s="5"/>
      <c r="AE18" s="5"/>
    </row>
    <row r="19" spans="1:31" x14ac:dyDescent="0.3">
      <c r="A19" s="4"/>
      <c r="B19" s="21">
        <v>2</v>
      </c>
      <c r="C19" s="8">
        <f>C17-0.5</f>
        <v>0</v>
      </c>
      <c r="D19" s="8">
        <v>1</v>
      </c>
      <c r="E19" s="22"/>
      <c r="F19" s="24">
        <v>2</v>
      </c>
      <c r="G19" s="6" t="e">
        <f>I84*C23+Y10</f>
        <v>#N/A</v>
      </c>
      <c r="H19" s="5">
        <f>D23</f>
        <v>-0.8</v>
      </c>
      <c r="I19" s="7"/>
      <c r="J19" s="24">
        <v>2</v>
      </c>
      <c r="K19" s="6" t="e">
        <f>M84*G23+AA10</f>
        <v>#N/A</v>
      </c>
      <c r="L19" s="5">
        <f>H23</f>
        <v>-0.8</v>
      </c>
      <c r="M19" s="7"/>
      <c r="N19" s="24">
        <v>2</v>
      </c>
      <c r="O19" s="6" t="e">
        <f>Q84*K23+AC10</f>
        <v>#N/A</v>
      </c>
      <c r="P19" s="5">
        <f>L23</f>
        <v>-0.8</v>
      </c>
      <c r="Q19" s="7"/>
      <c r="R19" s="24">
        <v>2</v>
      </c>
      <c r="S19" s="6" t="e">
        <f>U84*O23+AE10</f>
        <v>#N/A</v>
      </c>
      <c r="T19" s="5">
        <f>P23</f>
        <v>-0.8</v>
      </c>
      <c r="U19" s="7"/>
      <c r="V19" s="2" t="s">
        <v>56</v>
      </c>
      <c r="Y19" s="5"/>
      <c r="Z19" s="5"/>
      <c r="AA19" s="5"/>
      <c r="AB19" s="5"/>
      <c r="AC19" s="5"/>
      <c r="AD19" s="5"/>
      <c r="AE19" s="5"/>
    </row>
    <row r="20" spans="1:31" x14ac:dyDescent="0.3">
      <c r="A20" s="4"/>
      <c r="B20" s="21">
        <v>3</v>
      </c>
      <c r="C20" s="8">
        <f>C17+1</f>
        <v>1.5</v>
      </c>
      <c r="D20" s="8">
        <f>D19</f>
        <v>1</v>
      </c>
      <c r="E20" s="22"/>
      <c r="F20" s="24">
        <v>3</v>
      </c>
      <c r="G20" s="6" t="e">
        <f>G17+1</f>
        <v>#N/A</v>
      </c>
      <c r="H20" s="5">
        <f>H19</f>
        <v>-0.8</v>
      </c>
      <c r="I20" s="7"/>
      <c r="J20" s="24">
        <v>3</v>
      </c>
      <c r="K20" s="6" t="e">
        <f>K17+1</f>
        <v>#N/A</v>
      </c>
      <c r="L20" s="5">
        <f>L19</f>
        <v>-0.8</v>
      </c>
      <c r="M20" s="7"/>
      <c r="N20" s="24">
        <v>3</v>
      </c>
      <c r="O20" s="6" t="e">
        <f>O17+1</f>
        <v>#N/A</v>
      </c>
      <c r="P20" s="5">
        <f>P19</f>
        <v>-0.8</v>
      </c>
      <c r="Q20" s="7"/>
      <c r="R20" s="24">
        <v>3</v>
      </c>
      <c r="S20" s="6" t="e">
        <f>S17+1</f>
        <v>#N/A</v>
      </c>
      <c r="T20" s="5">
        <f>T19</f>
        <v>-0.8</v>
      </c>
      <c r="U20" s="7"/>
      <c r="V20" s="2" t="s">
        <v>56</v>
      </c>
      <c r="Y20" s="5"/>
      <c r="Z20" s="5"/>
      <c r="AA20" s="5"/>
      <c r="AB20" s="5"/>
      <c r="AC20" s="5"/>
      <c r="AD20" s="5"/>
      <c r="AE20" s="5"/>
    </row>
    <row r="21" spans="1:31" x14ac:dyDescent="0.3">
      <c r="A21" s="4"/>
      <c r="B21" s="21" t="s">
        <v>12</v>
      </c>
      <c r="C21" s="8" t="e">
        <f>IF(Y7=0,C20,NA())</f>
        <v>#N/A</v>
      </c>
      <c r="D21" s="8" t="e">
        <f>IF(Y7=0,D20,NA())</f>
        <v>#N/A</v>
      </c>
      <c r="E21" s="22"/>
      <c r="F21" s="24">
        <v>4</v>
      </c>
      <c r="G21" s="5" t="e">
        <f>IF(AA7=0,G20,NA())</f>
        <v>#N/A</v>
      </c>
      <c r="H21" s="5">
        <f>IF(AA7=0,H20,NA())</f>
        <v>-0.8</v>
      </c>
      <c r="I21" s="7"/>
      <c r="J21" s="24">
        <v>4</v>
      </c>
      <c r="K21" s="5" t="e">
        <f>IF(AC7=0,K20,NA())</f>
        <v>#N/A</v>
      </c>
      <c r="L21" s="5">
        <f>IF(AC7=0,L20,NA())</f>
        <v>-0.8</v>
      </c>
      <c r="M21" s="7"/>
      <c r="N21" s="24">
        <v>4</v>
      </c>
      <c r="O21" s="5" t="e">
        <f>IF(AE7=0,O20,NA())</f>
        <v>#N/A</v>
      </c>
      <c r="P21" s="5">
        <f>IF(AE7=0,P20,NA())</f>
        <v>-0.8</v>
      </c>
      <c r="Q21" s="7"/>
      <c r="R21" s="24">
        <v>4</v>
      </c>
      <c r="S21" s="5" t="e">
        <f>IF(AG7=0,S20,NA())</f>
        <v>#N/A</v>
      </c>
      <c r="T21" s="5">
        <f>IF(AG7=0,T20,NA())</f>
        <v>-0.8</v>
      </c>
      <c r="U21" s="7"/>
      <c r="V21" s="2" t="s">
        <v>56</v>
      </c>
      <c r="Y21" s="5"/>
      <c r="Z21" s="5"/>
      <c r="AA21" s="5"/>
      <c r="AB21" s="5"/>
      <c r="AC21" s="5"/>
      <c r="AD21" s="5"/>
      <c r="AE21" s="5"/>
    </row>
    <row r="22" spans="1:31" x14ac:dyDescent="0.3">
      <c r="A22" s="4"/>
      <c r="B22" s="21">
        <v>5</v>
      </c>
      <c r="C22" s="8">
        <f>C20</f>
        <v>1.5</v>
      </c>
      <c r="D22" s="8">
        <f>D20-2*Y7</f>
        <v>-0.8</v>
      </c>
      <c r="E22" s="22"/>
      <c r="F22" s="24">
        <v>5</v>
      </c>
      <c r="G22" s="6" t="e">
        <f>G20</f>
        <v>#N/A</v>
      </c>
      <c r="H22" s="5">
        <f>H20-2*AA7</f>
        <v>-0.8</v>
      </c>
      <c r="I22" s="7"/>
      <c r="J22" s="24">
        <v>5</v>
      </c>
      <c r="K22" s="6" t="e">
        <f>K20</f>
        <v>#N/A</v>
      </c>
      <c r="L22" s="5">
        <f>L20-2*AC7</f>
        <v>-0.8</v>
      </c>
      <c r="M22" s="7"/>
      <c r="N22" s="24">
        <v>5</v>
      </c>
      <c r="O22" s="6" t="e">
        <f>O20</f>
        <v>#N/A</v>
      </c>
      <c r="P22" s="5">
        <f>P20-2*AE7</f>
        <v>-0.8</v>
      </c>
      <c r="Q22" s="7"/>
      <c r="R22" s="24">
        <v>5</v>
      </c>
      <c r="S22" s="6" t="e">
        <f>S20</f>
        <v>#N/A</v>
      </c>
      <c r="T22" s="5">
        <f>T20-2*AG7</f>
        <v>-0.8</v>
      </c>
      <c r="U22" s="7"/>
      <c r="V22" s="2" t="s">
        <v>56</v>
      </c>
      <c r="Y22" s="5"/>
      <c r="Z22" s="5"/>
      <c r="AA22" s="5"/>
      <c r="AB22" s="5"/>
      <c r="AC22" s="5"/>
      <c r="AD22" s="5"/>
      <c r="AE22" s="5"/>
    </row>
    <row r="23" spans="1:31" x14ac:dyDescent="0.3">
      <c r="A23" s="4"/>
      <c r="B23" s="21">
        <v>6</v>
      </c>
      <c r="C23" s="8">
        <f>C25-0.5*ABS(D25-D22)</f>
        <v>2.4500000000000002</v>
      </c>
      <c r="D23" s="8">
        <f>D22</f>
        <v>-0.8</v>
      </c>
      <c r="E23" s="22"/>
      <c r="F23" s="24">
        <v>6</v>
      </c>
      <c r="G23" s="6" t="e">
        <f>G25-0.5*ABS(H22-H25)</f>
        <v>#N/A</v>
      </c>
      <c r="H23" s="5">
        <f>H22</f>
        <v>-0.8</v>
      </c>
      <c r="I23" s="7"/>
      <c r="J23" s="24">
        <v>6</v>
      </c>
      <c r="K23" s="6" t="e">
        <f>K25-0.5*ABS(L22-L25)</f>
        <v>#N/A</v>
      </c>
      <c r="L23" s="5">
        <f>L22</f>
        <v>-0.8</v>
      </c>
      <c r="M23" s="7"/>
      <c r="N23" s="24">
        <v>6</v>
      </c>
      <c r="O23" s="6" t="e">
        <f>O25-0.5*ABS(P22-P25)</f>
        <v>#N/A</v>
      </c>
      <c r="P23" s="5">
        <f>P22</f>
        <v>-0.8</v>
      </c>
      <c r="Q23" s="7"/>
      <c r="R23" s="24">
        <v>6</v>
      </c>
      <c r="S23" s="6" t="e">
        <f>S25-0.5*ABS(T22-T25)</f>
        <v>#N/A</v>
      </c>
      <c r="T23" s="5">
        <f>T22</f>
        <v>-0.8</v>
      </c>
      <c r="U23" s="7"/>
      <c r="V23" s="2" t="s">
        <v>56</v>
      </c>
      <c r="Y23" s="5"/>
      <c r="Z23" s="5"/>
      <c r="AA23" s="5"/>
      <c r="AB23" s="5"/>
      <c r="AC23" s="5"/>
      <c r="AD23" s="5"/>
      <c r="AE23" s="5"/>
    </row>
    <row r="24" spans="1:31" x14ac:dyDescent="0.3">
      <c r="A24" s="4"/>
      <c r="B24" s="21" t="s">
        <v>12</v>
      </c>
      <c r="C24" s="6">
        <f>IF($Y$10=0,NA(),C23)</f>
        <v>2.4500000000000002</v>
      </c>
      <c r="D24" s="8">
        <f>D23</f>
        <v>-0.8</v>
      </c>
      <c r="E24" s="22"/>
      <c r="F24" s="24" t="s">
        <v>12</v>
      </c>
      <c r="G24" s="6" t="e">
        <f>IF($AA$10=0,NA(),G23)</f>
        <v>#N/A</v>
      </c>
      <c r="H24" s="5">
        <f>H23</f>
        <v>-0.8</v>
      </c>
      <c r="I24" s="7"/>
      <c r="J24" s="24" t="s">
        <v>12</v>
      </c>
      <c r="K24" s="6" t="e">
        <f>IF($AC$10=0,NA(),K23)</f>
        <v>#N/A</v>
      </c>
      <c r="L24" s="5">
        <f>L23</f>
        <v>-0.8</v>
      </c>
      <c r="M24" s="7"/>
      <c r="N24" s="24" t="s">
        <v>12</v>
      </c>
      <c r="O24" s="6" t="e">
        <f>IF($AE$10=0,NA(),O23)</f>
        <v>#N/A</v>
      </c>
      <c r="P24" s="5">
        <f>P23</f>
        <v>-0.8</v>
      </c>
      <c r="Q24" s="7"/>
      <c r="R24" s="24" t="s">
        <v>12</v>
      </c>
      <c r="S24" s="6" t="e">
        <f>IF($AG$10=0,NA(),S23)</f>
        <v>#N/A</v>
      </c>
      <c r="T24" s="5">
        <f>T23</f>
        <v>-0.8</v>
      </c>
      <c r="U24" s="7"/>
      <c r="V24" s="2" t="s">
        <v>56</v>
      </c>
    </row>
    <row r="25" spans="1:31" x14ac:dyDescent="0.3">
      <c r="A25" s="4"/>
      <c r="B25" s="21" t="s">
        <v>10</v>
      </c>
      <c r="C25" s="6">
        <f>C17+IF(Y9=0,1,2)</f>
        <v>2.5</v>
      </c>
      <c r="D25" s="8">
        <f>AVERAGE(D22,D28)</f>
        <v>-0.9</v>
      </c>
      <c r="E25" s="22"/>
      <c r="F25" s="24" t="s">
        <v>10</v>
      </c>
      <c r="G25" s="6" t="e">
        <f>G17+IF(AA9=0,1,2)</f>
        <v>#N/A</v>
      </c>
      <c r="H25" s="5">
        <f>AVERAGE(H22,H28)</f>
        <v>-0.9</v>
      </c>
      <c r="I25" s="7"/>
      <c r="J25" s="24" t="s">
        <v>10</v>
      </c>
      <c r="K25" s="6" t="e">
        <f>K17+IF(AC9=0,1,2)</f>
        <v>#N/A</v>
      </c>
      <c r="L25" s="5">
        <f>AVERAGE(L22,L28)</f>
        <v>-0.9</v>
      </c>
      <c r="M25" s="7"/>
      <c r="N25" s="24" t="s">
        <v>10</v>
      </c>
      <c r="O25" s="6" t="e">
        <f>O17+IF(AE9=0,1,2)</f>
        <v>#N/A</v>
      </c>
      <c r="P25" s="5">
        <f>AVERAGE(P22,P28)</f>
        <v>-0.9</v>
      </c>
      <c r="Q25" s="7"/>
      <c r="R25" s="24" t="s">
        <v>10</v>
      </c>
      <c r="S25" s="6" t="e">
        <f>S17+IF(AG9=0,1,2)</f>
        <v>#N/A</v>
      </c>
      <c r="T25" s="5">
        <f>AVERAGE(T22,T28)</f>
        <v>-0.9</v>
      </c>
      <c r="U25" s="7"/>
      <c r="V25" s="2" t="s">
        <v>56</v>
      </c>
    </row>
    <row r="26" spans="1:31" x14ac:dyDescent="0.3">
      <c r="A26" s="4"/>
      <c r="B26" s="21" t="s">
        <v>12</v>
      </c>
      <c r="C26" s="6">
        <f>IF($Y$10=0,NA(),C27)</f>
        <v>2.4500000000000002</v>
      </c>
      <c r="D26" s="8">
        <f>D27</f>
        <v>-1</v>
      </c>
      <c r="E26" s="22"/>
      <c r="F26" s="24" t="s">
        <v>12</v>
      </c>
      <c r="G26" s="6" t="e">
        <f>IF($AA$10=0,NA(),G27)</f>
        <v>#N/A</v>
      </c>
      <c r="H26" s="5">
        <f>H27</f>
        <v>-1</v>
      </c>
      <c r="I26" s="7"/>
      <c r="J26" s="24" t="s">
        <v>12</v>
      </c>
      <c r="K26" s="6" t="e">
        <f>IF($AC$10=0,NA(),K27)</f>
        <v>#N/A</v>
      </c>
      <c r="L26" s="5">
        <f>L27</f>
        <v>-1</v>
      </c>
      <c r="M26" s="7"/>
      <c r="N26" s="24" t="s">
        <v>12</v>
      </c>
      <c r="O26" s="6" t="e">
        <f>IF($AE$10=0,NA(),O27)</f>
        <v>#N/A</v>
      </c>
      <c r="P26" s="5">
        <f>P27</f>
        <v>-1</v>
      </c>
      <c r="Q26" s="7"/>
      <c r="R26" s="24" t="s">
        <v>12</v>
      </c>
      <c r="S26" s="6" t="e">
        <f>IF($AG$10=0,NA(),S27)</f>
        <v>#N/A</v>
      </c>
      <c r="T26" s="5">
        <f>T27</f>
        <v>-1</v>
      </c>
      <c r="U26" s="7"/>
      <c r="V26" s="2" t="s">
        <v>56</v>
      </c>
    </row>
    <row r="27" spans="1:31" x14ac:dyDescent="0.3">
      <c r="A27" s="4"/>
      <c r="B27" s="21">
        <v>8</v>
      </c>
      <c r="C27" s="8">
        <f>C25-0.5*ABS(D25-D28)</f>
        <v>2.4500000000000002</v>
      </c>
      <c r="D27" s="8">
        <f>D28</f>
        <v>-1</v>
      </c>
      <c r="E27" s="22"/>
      <c r="F27" s="24">
        <v>8</v>
      </c>
      <c r="G27" s="6" t="e">
        <f>G25-0.5*ABS(H25-H28)</f>
        <v>#N/A</v>
      </c>
      <c r="H27" s="5">
        <f>H28</f>
        <v>-1</v>
      </c>
      <c r="I27" s="7"/>
      <c r="J27" s="24">
        <v>8</v>
      </c>
      <c r="K27" s="6" t="e">
        <f>K25-0.5*ABS(L25-L28)</f>
        <v>#N/A</v>
      </c>
      <c r="L27" s="5">
        <f>L28</f>
        <v>-1</v>
      </c>
      <c r="M27" s="7"/>
      <c r="N27" s="24">
        <v>8</v>
      </c>
      <c r="O27" s="6" t="e">
        <f>O25-0.5*ABS(P25-P28)</f>
        <v>#N/A</v>
      </c>
      <c r="P27" s="5">
        <f>P28</f>
        <v>-1</v>
      </c>
      <c r="Q27" s="7"/>
      <c r="R27" s="24">
        <v>8</v>
      </c>
      <c r="S27" s="6" t="e">
        <f>S25-0.5*ABS(T25-T28)</f>
        <v>#N/A</v>
      </c>
      <c r="T27" s="5">
        <f>T28</f>
        <v>-1</v>
      </c>
      <c r="U27" s="7"/>
      <c r="V27" s="2" t="s">
        <v>56</v>
      </c>
    </row>
    <row r="28" spans="1:31" x14ac:dyDescent="0.3">
      <c r="A28" s="4"/>
      <c r="B28" s="21">
        <v>9</v>
      </c>
      <c r="C28" s="8">
        <f>C30</f>
        <v>1.5</v>
      </c>
      <c r="D28" s="8">
        <f>D30+2*Y8</f>
        <v>-1</v>
      </c>
      <c r="E28" s="22"/>
      <c r="F28" s="24">
        <v>9</v>
      </c>
      <c r="G28" s="6" t="e">
        <f>G30</f>
        <v>#N/A</v>
      </c>
      <c r="H28" s="5">
        <f>H30+2*AA8</f>
        <v>-1</v>
      </c>
      <c r="I28" s="7"/>
      <c r="J28" s="24">
        <v>9</v>
      </c>
      <c r="K28" s="6" t="e">
        <f>K30</f>
        <v>#N/A</v>
      </c>
      <c r="L28" s="5">
        <f>L30+2*AC8</f>
        <v>-1</v>
      </c>
      <c r="M28" s="7"/>
      <c r="N28" s="24">
        <v>9</v>
      </c>
      <c r="O28" s="6" t="e">
        <f>O30</f>
        <v>#N/A</v>
      </c>
      <c r="P28" s="5">
        <f>P30+2*AE8</f>
        <v>-1</v>
      </c>
      <c r="Q28" s="7"/>
      <c r="R28" s="24">
        <v>9</v>
      </c>
      <c r="S28" s="6" t="e">
        <f>S30</f>
        <v>#N/A</v>
      </c>
      <c r="T28" s="5">
        <f>T30+2*AG8</f>
        <v>-1</v>
      </c>
      <c r="U28" s="7"/>
      <c r="V28" s="2" t="s">
        <v>56</v>
      </c>
      <c r="Y28" s="5"/>
      <c r="Z28" s="5"/>
      <c r="AA28" s="5"/>
      <c r="AB28" s="5"/>
      <c r="AC28" s="5"/>
      <c r="AD28" s="5"/>
      <c r="AE28" s="5"/>
    </row>
    <row r="29" spans="1:31" x14ac:dyDescent="0.3">
      <c r="A29" s="4"/>
      <c r="B29" s="21" t="s">
        <v>12</v>
      </c>
      <c r="C29" s="8">
        <f>IF(Y8=0,C28,NA())</f>
        <v>1.5</v>
      </c>
      <c r="D29" s="8">
        <f>IF(Y8=0,D28,NA())</f>
        <v>-1</v>
      </c>
      <c r="E29" s="22"/>
      <c r="F29" s="24" t="s">
        <v>12</v>
      </c>
      <c r="G29" s="5" t="e">
        <f>IF(AA8=0,G30,NA())</f>
        <v>#N/A</v>
      </c>
      <c r="H29" s="5">
        <f>IF(AA8=0,H30,NA())</f>
        <v>-1</v>
      </c>
      <c r="I29" s="7"/>
      <c r="J29" s="24" t="s">
        <v>12</v>
      </c>
      <c r="K29" s="5" t="e">
        <f>IF(AC8=0,K30,NA())</f>
        <v>#N/A</v>
      </c>
      <c r="L29" s="5">
        <f>IF(AC8=0,L30,NA())</f>
        <v>-1</v>
      </c>
      <c r="M29" s="7"/>
      <c r="N29" s="24" t="s">
        <v>12</v>
      </c>
      <c r="O29" s="5" t="e">
        <f>IF(AE8=0,O30,NA())</f>
        <v>#N/A</v>
      </c>
      <c r="P29" s="5">
        <f>IF(AE8=0,P30,NA())</f>
        <v>-1</v>
      </c>
      <c r="Q29" s="7"/>
      <c r="R29" s="24" t="s">
        <v>12</v>
      </c>
      <c r="S29" s="5" t="e">
        <f>IF(AG8=0,S30,NA())</f>
        <v>#N/A</v>
      </c>
      <c r="T29" s="5">
        <f>IF(AG8=0,T30,NA())</f>
        <v>-1</v>
      </c>
      <c r="U29" s="7"/>
      <c r="V29" s="2" t="s">
        <v>56</v>
      </c>
      <c r="Y29" s="5"/>
      <c r="Z29" s="5"/>
      <c r="AA29" s="5"/>
      <c r="AB29" s="5"/>
      <c r="AC29" s="5"/>
      <c r="AD29" s="5"/>
      <c r="AE29" s="5"/>
    </row>
    <row r="30" spans="1:31" x14ac:dyDescent="0.3">
      <c r="A30" s="4"/>
      <c r="B30" s="21">
        <v>10</v>
      </c>
      <c r="C30" s="8">
        <f>C20</f>
        <v>1.5</v>
      </c>
      <c r="D30" s="8">
        <f>-D20</f>
        <v>-1</v>
      </c>
      <c r="E30" s="22"/>
      <c r="F30" s="24">
        <v>11</v>
      </c>
      <c r="G30" s="6" t="e">
        <f>G33+1</f>
        <v>#N/A</v>
      </c>
      <c r="H30" s="5">
        <f>H31</f>
        <v>-1</v>
      </c>
      <c r="I30" s="7"/>
      <c r="J30" s="24">
        <v>11</v>
      </c>
      <c r="K30" s="6" t="e">
        <f>K33+1</f>
        <v>#N/A</v>
      </c>
      <c r="L30" s="5">
        <f>L31</f>
        <v>-1</v>
      </c>
      <c r="M30" s="7"/>
      <c r="N30" s="24">
        <v>11</v>
      </c>
      <c r="O30" s="6" t="e">
        <f>O33+1</f>
        <v>#N/A</v>
      </c>
      <c r="P30" s="5">
        <f>P31</f>
        <v>-1</v>
      </c>
      <c r="Q30" s="7"/>
      <c r="R30" s="24">
        <v>11</v>
      </c>
      <c r="S30" s="6" t="e">
        <f>S33+1</f>
        <v>#N/A</v>
      </c>
      <c r="T30" s="5">
        <f>T31</f>
        <v>-1</v>
      </c>
      <c r="U30" s="7"/>
      <c r="V30" s="2" t="s">
        <v>56</v>
      </c>
      <c r="Y30" s="5"/>
      <c r="Z30" s="5"/>
      <c r="AA30" s="5"/>
      <c r="AB30" s="5"/>
      <c r="AC30" s="5"/>
      <c r="AD30" s="5"/>
      <c r="AE30" s="5"/>
    </row>
    <row r="31" spans="1:31" x14ac:dyDescent="0.3">
      <c r="A31" s="4"/>
      <c r="B31" s="21">
        <v>11</v>
      </c>
      <c r="C31" s="8">
        <f>C19</f>
        <v>0</v>
      </c>
      <c r="D31" s="8">
        <f>-D19</f>
        <v>-1</v>
      </c>
      <c r="E31" s="22"/>
      <c r="F31" s="4">
        <v>12</v>
      </c>
      <c r="G31" s="6" t="e">
        <f>I84*C27+Y10</f>
        <v>#N/A</v>
      </c>
      <c r="H31" s="5">
        <f>D27</f>
        <v>-1</v>
      </c>
      <c r="I31" s="7"/>
      <c r="J31" s="24">
        <v>12</v>
      </c>
      <c r="K31" s="6" t="e">
        <f>M84*G27+AA10</f>
        <v>#N/A</v>
      </c>
      <c r="L31" s="5">
        <f>H27</f>
        <v>-1</v>
      </c>
      <c r="M31" s="7"/>
      <c r="N31" s="24">
        <v>12</v>
      </c>
      <c r="O31" s="6" t="e">
        <f>Q84*K27+AC10</f>
        <v>#N/A</v>
      </c>
      <c r="P31" s="5">
        <f>L27</f>
        <v>-1</v>
      </c>
      <c r="Q31" s="7"/>
      <c r="R31" s="24">
        <v>12</v>
      </c>
      <c r="S31" s="6" t="e">
        <f>U84*O27+AE10</f>
        <v>#N/A</v>
      </c>
      <c r="T31" s="5">
        <f>P27</f>
        <v>-1</v>
      </c>
      <c r="U31" s="7"/>
      <c r="V31" s="2" t="s">
        <v>56</v>
      </c>
      <c r="Y31" s="5"/>
      <c r="Z31" s="5"/>
      <c r="AA31" s="5"/>
      <c r="AB31" s="5"/>
      <c r="AC31" s="5"/>
      <c r="AD31" s="5"/>
      <c r="AE31" s="5"/>
    </row>
    <row r="32" spans="1:31" x14ac:dyDescent="0.3">
      <c r="A32" s="4"/>
      <c r="B32" s="21" t="s">
        <v>12</v>
      </c>
      <c r="C32" s="8">
        <f>C33</f>
        <v>0.5</v>
      </c>
      <c r="D32" s="8">
        <f>D33</f>
        <v>0</v>
      </c>
      <c r="E32" s="22"/>
      <c r="F32" s="4" t="s">
        <v>12</v>
      </c>
      <c r="G32" s="6" t="e">
        <f>IF($Y$10=0,NA(),G33)</f>
        <v>#N/A</v>
      </c>
      <c r="H32" s="5">
        <f>H33</f>
        <v>-0.9</v>
      </c>
      <c r="I32" s="7"/>
      <c r="J32" s="24" t="s">
        <v>12</v>
      </c>
      <c r="K32" s="6" t="e">
        <f>IF($AA$10=0,NA(),K33)</f>
        <v>#N/A</v>
      </c>
      <c r="L32" s="5">
        <f>L33</f>
        <v>-0.9</v>
      </c>
      <c r="M32" s="7"/>
      <c r="N32" s="24" t="s">
        <v>12</v>
      </c>
      <c r="O32" s="6" t="e">
        <f>IF($AC$10=0,NA(),O33)</f>
        <v>#N/A</v>
      </c>
      <c r="P32" s="5">
        <f>P33</f>
        <v>-0.9</v>
      </c>
      <c r="Q32" s="7"/>
      <c r="R32" s="24" t="s">
        <v>12</v>
      </c>
      <c r="S32" s="6" t="e">
        <f>IF($AE$10=0,NA(),S33)</f>
        <v>#N/A</v>
      </c>
      <c r="T32" s="5">
        <f>T33</f>
        <v>-0.9</v>
      </c>
      <c r="U32" s="7"/>
      <c r="V32" s="2" t="s">
        <v>56</v>
      </c>
      <c r="Y32" s="5"/>
      <c r="Z32" s="5"/>
      <c r="AA32" s="5"/>
      <c r="AB32" s="5"/>
      <c r="AC32" s="5"/>
      <c r="AD32" s="5"/>
      <c r="AE32" s="5"/>
    </row>
    <row r="33" spans="1:31" ht="15" thickBot="1" x14ac:dyDescent="0.35">
      <c r="A33" s="12"/>
      <c r="B33" s="37">
        <v>12</v>
      </c>
      <c r="C33" s="16">
        <f>C17</f>
        <v>0.5</v>
      </c>
      <c r="D33" s="16">
        <f>D17</f>
        <v>0</v>
      </c>
      <c r="E33" s="27"/>
      <c r="F33" s="12">
        <v>12</v>
      </c>
      <c r="G33" s="14" t="e">
        <f>G17</f>
        <v>#N/A</v>
      </c>
      <c r="H33" s="13">
        <f>H17</f>
        <v>-0.9</v>
      </c>
      <c r="I33" s="15"/>
      <c r="J33" s="36">
        <v>12</v>
      </c>
      <c r="K33" s="14" t="e">
        <f>K17</f>
        <v>#N/A</v>
      </c>
      <c r="L33" s="13">
        <f>L17</f>
        <v>-0.9</v>
      </c>
      <c r="M33" s="15"/>
      <c r="N33" s="36">
        <v>12</v>
      </c>
      <c r="O33" s="14" t="e">
        <f>O17</f>
        <v>#N/A</v>
      </c>
      <c r="P33" s="13">
        <f>P17</f>
        <v>-0.9</v>
      </c>
      <c r="Q33" s="15"/>
      <c r="R33" s="36">
        <v>12</v>
      </c>
      <c r="S33" s="14" t="e">
        <f>S17</f>
        <v>#N/A</v>
      </c>
      <c r="T33" s="13">
        <f>T17</f>
        <v>-0.9</v>
      </c>
      <c r="U33" s="15"/>
      <c r="V33" s="2" t="s">
        <v>56</v>
      </c>
      <c r="X33" s="25"/>
      <c r="Y33" s="5"/>
      <c r="Z33" s="5"/>
      <c r="AA33" s="5"/>
      <c r="AB33" s="5"/>
      <c r="AC33" s="5"/>
      <c r="AD33" s="5"/>
      <c r="AE33" s="5"/>
    </row>
    <row r="34" spans="1:31" ht="15" thickTop="1" x14ac:dyDescent="0.3">
      <c r="A34" s="28" t="s">
        <v>11</v>
      </c>
      <c r="B34" s="29">
        <v>0</v>
      </c>
      <c r="C34" s="33" t="e">
        <f t="shared" ref="C34:C43" si="0">rad*SIN(RADIANS(B34))+C$5</f>
        <v>#N/A</v>
      </c>
      <c r="D34" s="33" t="e">
        <f t="shared" ref="D34:D43" si="1">rad*COS(RADIANS(B34))+D$5</f>
        <v>#N/A</v>
      </c>
      <c r="E34" s="31"/>
      <c r="F34" s="28">
        <v>0</v>
      </c>
      <c r="G34" s="33" t="e">
        <f t="shared" ref="G34:G43" si="2">rad*SIN(RADIANS(F34))+C$6</f>
        <v>#N/A</v>
      </c>
      <c r="H34" s="33" t="e">
        <f t="shared" ref="H34:H43" si="3">rad*COS(RADIANS(F34))+D$6</f>
        <v>#N/A</v>
      </c>
      <c r="I34" s="35"/>
      <c r="J34" s="32">
        <v>0</v>
      </c>
      <c r="K34" s="33" t="e">
        <f t="shared" ref="K34:K43" si="4">rad*SIN(RADIANS(J34))+C$7</f>
        <v>#N/A</v>
      </c>
      <c r="L34" s="33" t="e">
        <f t="shared" ref="L34:L43" si="5">rad*COS(RADIANS(J34))+D$7</f>
        <v>#N/A</v>
      </c>
      <c r="M34" s="35"/>
      <c r="N34" s="32">
        <v>0</v>
      </c>
      <c r="O34" s="38" t="e">
        <f t="shared" ref="O34:O43" si="6">rad*SIN(RADIANS(N34))+C$8</f>
        <v>#N/A</v>
      </c>
      <c r="P34" s="38" t="e">
        <f t="shared" ref="P34:P43" si="7">rad*COS(RADIANS(N34))+D$8</f>
        <v>#N/A</v>
      </c>
      <c r="Q34" s="35"/>
      <c r="R34" s="32">
        <v>0</v>
      </c>
      <c r="S34" s="33" t="e">
        <f t="shared" ref="S34:S43" si="8">rad*SIN(RADIANS(R34))+C$9</f>
        <v>#N/A</v>
      </c>
      <c r="T34" s="33" t="e">
        <f t="shared" ref="T34:T43" si="9">rad*COS(RADIANS(R34))+D$9</f>
        <v>#N/A</v>
      </c>
      <c r="U34" s="35"/>
      <c r="V34" s="2" t="s">
        <v>56</v>
      </c>
    </row>
    <row r="35" spans="1:31" x14ac:dyDescent="0.3">
      <c r="A35" s="4"/>
      <c r="B35" s="21">
        <v>10</v>
      </c>
      <c r="C35" s="6" t="e">
        <f t="shared" si="0"/>
        <v>#N/A</v>
      </c>
      <c r="D35" s="6" t="e">
        <f t="shared" si="1"/>
        <v>#N/A</v>
      </c>
      <c r="E35" s="22"/>
      <c r="F35" s="4">
        <v>10</v>
      </c>
      <c r="G35" s="6" t="e">
        <f t="shared" si="2"/>
        <v>#N/A</v>
      </c>
      <c r="H35" s="6" t="e">
        <f t="shared" si="3"/>
        <v>#N/A</v>
      </c>
      <c r="I35" s="7"/>
      <c r="J35" s="24">
        <v>10</v>
      </c>
      <c r="K35" s="6" t="e">
        <f t="shared" si="4"/>
        <v>#N/A</v>
      </c>
      <c r="L35" s="6" t="e">
        <f t="shared" si="5"/>
        <v>#N/A</v>
      </c>
      <c r="M35" s="7"/>
      <c r="N35" s="24">
        <v>10</v>
      </c>
      <c r="O35" s="39" t="e">
        <f t="shared" si="6"/>
        <v>#N/A</v>
      </c>
      <c r="P35" s="39" t="e">
        <f t="shared" si="7"/>
        <v>#N/A</v>
      </c>
      <c r="Q35" s="7"/>
      <c r="R35" s="24">
        <v>10</v>
      </c>
      <c r="S35" s="6" t="e">
        <f t="shared" si="8"/>
        <v>#N/A</v>
      </c>
      <c r="T35" s="6" t="e">
        <f t="shared" si="9"/>
        <v>#N/A</v>
      </c>
      <c r="U35" s="7"/>
      <c r="V35" s="2" t="s">
        <v>56</v>
      </c>
    </row>
    <row r="36" spans="1:31" x14ac:dyDescent="0.3">
      <c r="A36" s="4"/>
      <c r="B36" s="21">
        <v>20</v>
      </c>
      <c r="C36" s="6" t="e">
        <f t="shared" si="0"/>
        <v>#N/A</v>
      </c>
      <c r="D36" s="6" t="e">
        <f t="shared" si="1"/>
        <v>#N/A</v>
      </c>
      <c r="E36" s="22"/>
      <c r="F36" s="4">
        <v>20</v>
      </c>
      <c r="G36" s="6" t="e">
        <f t="shared" si="2"/>
        <v>#N/A</v>
      </c>
      <c r="H36" s="6" t="e">
        <f t="shared" si="3"/>
        <v>#N/A</v>
      </c>
      <c r="I36" s="7"/>
      <c r="J36" s="24">
        <v>20</v>
      </c>
      <c r="K36" s="6" t="e">
        <f t="shared" si="4"/>
        <v>#N/A</v>
      </c>
      <c r="L36" s="6" t="e">
        <f t="shared" si="5"/>
        <v>#N/A</v>
      </c>
      <c r="M36" s="7"/>
      <c r="N36" s="24">
        <v>20</v>
      </c>
      <c r="O36" s="39" t="e">
        <f t="shared" si="6"/>
        <v>#N/A</v>
      </c>
      <c r="P36" s="39" t="e">
        <f t="shared" si="7"/>
        <v>#N/A</v>
      </c>
      <c r="Q36" s="7"/>
      <c r="R36" s="24">
        <v>20</v>
      </c>
      <c r="S36" s="6" t="e">
        <f t="shared" si="8"/>
        <v>#N/A</v>
      </c>
      <c r="T36" s="6" t="e">
        <f t="shared" si="9"/>
        <v>#N/A</v>
      </c>
      <c r="U36" s="7"/>
      <c r="V36" s="2" t="s">
        <v>56</v>
      </c>
    </row>
    <row r="37" spans="1:31" x14ac:dyDescent="0.3">
      <c r="A37" s="4"/>
      <c r="B37" s="21">
        <v>30</v>
      </c>
      <c r="C37" s="6" t="e">
        <f t="shared" si="0"/>
        <v>#N/A</v>
      </c>
      <c r="D37" s="6" t="e">
        <f t="shared" si="1"/>
        <v>#N/A</v>
      </c>
      <c r="E37" s="22"/>
      <c r="F37" s="4">
        <v>30</v>
      </c>
      <c r="G37" s="6" t="e">
        <f t="shared" si="2"/>
        <v>#N/A</v>
      </c>
      <c r="H37" s="6" t="e">
        <f t="shared" si="3"/>
        <v>#N/A</v>
      </c>
      <c r="I37" s="7"/>
      <c r="J37" s="24">
        <v>30</v>
      </c>
      <c r="K37" s="6" t="e">
        <f t="shared" si="4"/>
        <v>#N/A</v>
      </c>
      <c r="L37" s="6" t="e">
        <f t="shared" si="5"/>
        <v>#N/A</v>
      </c>
      <c r="M37" s="7"/>
      <c r="N37" s="24">
        <v>30</v>
      </c>
      <c r="O37" s="39" t="e">
        <f t="shared" si="6"/>
        <v>#N/A</v>
      </c>
      <c r="P37" s="39" t="e">
        <f t="shared" si="7"/>
        <v>#N/A</v>
      </c>
      <c r="Q37" s="7"/>
      <c r="R37" s="24">
        <v>30</v>
      </c>
      <c r="S37" s="6" t="e">
        <f t="shared" si="8"/>
        <v>#N/A</v>
      </c>
      <c r="T37" s="6" t="e">
        <f t="shared" si="9"/>
        <v>#N/A</v>
      </c>
      <c r="U37" s="7"/>
      <c r="V37" s="2" t="s">
        <v>56</v>
      </c>
    </row>
    <row r="38" spans="1:31" x14ac:dyDescent="0.3">
      <c r="A38" s="4"/>
      <c r="B38" s="21">
        <v>40</v>
      </c>
      <c r="C38" s="6" t="e">
        <f t="shared" si="0"/>
        <v>#N/A</v>
      </c>
      <c r="D38" s="6" t="e">
        <f t="shared" si="1"/>
        <v>#N/A</v>
      </c>
      <c r="E38" s="22"/>
      <c r="F38" s="4">
        <v>40</v>
      </c>
      <c r="G38" s="6" t="e">
        <f t="shared" si="2"/>
        <v>#N/A</v>
      </c>
      <c r="H38" s="6" t="e">
        <f t="shared" si="3"/>
        <v>#N/A</v>
      </c>
      <c r="I38" s="7"/>
      <c r="J38" s="24">
        <v>40</v>
      </c>
      <c r="K38" s="6" t="e">
        <f t="shared" si="4"/>
        <v>#N/A</v>
      </c>
      <c r="L38" s="6" t="e">
        <f t="shared" si="5"/>
        <v>#N/A</v>
      </c>
      <c r="M38" s="7"/>
      <c r="N38" s="24">
        <v>40</v>
      </c>
      <c r="O38" s="39" t="e">
        <f t="shared" si="6"/>
        <v>#N/A</v>
      </c>
      <c r="P38" s="39" t="e">
        <f t="shared" si="7"/>
        <v>#N/A</v>
      </c>
      <c r="Q38" s="7"/>
      <c r="R38" s="24">
        <v>40</v>
      </c>
      <c r="S38" s="6" t="e">
        <f t="shared" si="8"/>
        <v>#N/A</v>
      </c>
      <c r="T38" s="6" t="e">
        <f t="shared" si="9"/>
        <v>#N/A</v>
      </c>
      <c r="U38" s="7"/>
      <c r="V38" s="2" t="s">
        <v>56</v>
      </c>
    </row>
    <row r="39" spans="1:31" x14ac:dyDescent="0.3">
      <c r="A39" s="4"/>
      <c r="B39" s="21">
        <v>50</v>
      </c>
      <c r="C39" s="6" t="e">
        <f t="shared" si="0"/>
        <v>#N/A</v>
      </c>
      <c r="D39" s="6" t="e">
        <f t="shared" si="1"/>
        <v>#N/A</v>
      </c>
      <c r="E39" s="22"/>
      <c r="F39" s="4">
        <v>50</v>
      </c>
      <c r="G39" s="6" t="e">
        <f t="shared" si="2"/>
        <v>#N/A</v>
      </c>
      <c r="H39" s="6" t="e">
        <f t="shared" si="3"/>
        <v>#N/A</v>
      </c>
      <c r="I39" s="7"/>
      <c r="J39" s="24">
        <v>50</v>
      </c>
      <c r="K39" s="6" t="e">
        <f t="shared" si="4"/>
        <v>#N/A</v>
      </c>
      <c r="L39" s="6" t="e">
        <f t="shared" si="5"/>
        <v>#N/A</v>
      </c>
      <c r="M39" s="7"/>
      <c r="N39" s="24">
        <v>50</v>
      </c>
      <c r="O39" s="39" t="e">
        <f t="shared" si="6"/>
        <v>#N/A</v>
      </c>
      <c r="P39" s="39" t="e">
        <f t="shared" si="7"/>
        <v>#N/A</v>
      </c>
      <c r="Q39" s="7"/>
      <c r="R39" s="24">
        <v>50</v>
      </c>
      <c r="S39" s="6" t="e">
        <f t="shared" si="8"/>
        <v>#N/A</v>
      </c>
      <c r="T39" s="6" t="e">
        <f t="shared" si="9"/>
        <v>#N/A</v>
      </c>
      <c r="U39" s="7"/>
      <c r="V39" s="2" t="s">
        <v>56</v>
      </c>
    </row>
    <row r="40" spans="1:31" x14ac:dyDescent="0.3">
      <c r="A40" s="4"/>
      <c r="B40" s="21">
        <v>60</v>
      </c>
      <c r="C40" s="6" t="e">
        <f t="shared" si="0"/>
        <v>#N/A</v>
      </c>
      <c r="D40" s="6" t="e">
        <f t="shared" si="1"/>
        <v>#N/A</v>
      </c>
      <c r="E40" s="22"/>
      <c r="F40" s="4">
        <v>60</v>
      </c>
      <c r="G40" s="6" t="e">
        <f t="shared" si="2"/>
        <v>#N/A</v>
      </c>
      <c r="H40" s="6" t="e">
        <f t="shared" si="3"/>
        <v>#N/A</v>
      </c>
      <c r="I40" s="7"/>
      <c r="J40" s="24">
        <v>60</v>
      </c>
      <c r="K40" s="6" t="e">
        <f t="shared" si="4"/>
        <v>#N/A</v>
      </c>
      <c r="L40" s="6" t="e">
        <f t="shared" si="5"/>
        <v>#N/A</v>
      </c>
      <c r="M40" s="7"/>
      <c r="N40" s="24">
        <v>60</v>
      </c>
      <c r="O40" s="39" t="e">
        <f t="shared" si="6"/>
        <v>#N/A</v>
      </c>
      <c r="P40" s="39" t="e">
        <f t="shared" si="7"/>
        <v>#N/A</v>
      </c>
      <c r="Q40" s="7"/>
      <c r="R40" s="24">
        <v>60</v>
      </c>
      <c r="S40" s="6" t="e">
        <f t="shared" si="8"/>
        <v>#N/A</v>
      </c>
      <c r="T40" s="6" t="e">
        <f t="shared" si="9"/>
        <v>#N/A</v>
      </c>
      <c r="U40" s="7"/>
      <c r="V40" s="2" t="s">
        <v>56</v>
      </c>
    </row>
    <row r="41" spans="1:31" x14ac:dyDescent="0.3">
      <c r="A41" s="4"/>
      <c r="B41" s="21">
        <v>70</v>
      </c>
      <c r="C41" s="6" t="e">
        <f t="shared" si="0"/>
        <v>#N/A</v>
      </c>
      <c r="D41" s="6" t="e">
        <f t="shared" si="1"/>
        <v>#N/A</v>
      </c>
      <c r="E41" s="22"/>
      <c r="F41" s="4">
        <v>70</v>
      </c>
      <c r="G41" s="6" t="e">
        <f t="shared" si="2"/>
        <v>#N/A</v>
      </c>
      <c r="H41" s="6" t="e">
        <f t="shared" si="3"/>
        <v>#N/A</v>
      </c>
      <c r="I41" s="7"/>
      <c r="J41" s="24">
        <v>70</v>
      </c>
      <c r="K41" s="6" t="e">
        <f t="shared" si="4"/>
        <v>#N/A</v>
      </c>
      <c r="L41" s="6" t="e">
        <f t="shared" si="5"/>
        <v>#N/A</v>
      </c>
      <c r="M41" s="7"/>
      <c r="N41" s="24">
        <v>70</v>
      </c>
      <c r="O41" s="39" t="e">
        <f t="shared" si="6"/>
        <v>#N/A</v>
      </c>
      <c r="P41" s="39" t="e">
        <f t="shared" si="7"/>
        <v>#N/A</v>
      </c>
      <c r="Q41" s="7"/>
      <c r="R41" s="24">
        <v>70</v>
      </c>
      <c r="S41" s="6" t="e">
        <f t="shared" si="8"/>
        <v>#N/A</v>
      </c>
      <c r="T41" s="6" t="e">
        <f t="shared" si="9"/>
        <v>#N/A</v>
      </c>
      <c r="U41" s="7"/>
      <c r="V41" s="2" t="s">
        <v>56</v>
      </c>
    </row>
    <row r="42" spans="1:31" x14ac:dyDescent="0.3">
      <c r="A42" s="4"/>
      <c r="B42" s="21">
        <v>80</v>
      </c>
      <c r="C42" s="6" t="e">
        <f t="shared" si="0"/>
        <v>#N/A</v>
      </c>
      <c r="D42" s="6" t="e">
        <f t="shared" si="1"/>
        <v>#N/A</v>
      </c>
      <c r="E42" s="22"/>
      <c r="F42" s="4">
        <v>80</v>
      </c>
      <c r="G42" s="6" t="e">
        <f t="shared" si="2"/>
        <v>#N/A</v>
      </c>
      <c r="H42" s="6" t="e">
        <f t="shared" si="3"/>
        <v>#N/A</v>
      </c>
      <c r="I42" s="7"/>
      <c r="J42" s="24">
        <v>80</v>
      </c>
      <c r="K42" s="6" t="e">
        <f t="shared" si="4"/>
        <v>#N/A</v>
      </c>
      <c r="L42" s="6" t="e">
        <f t="shared" si="5"/>
        <v>#N/A</v>
      </c>
      <c r="M42" s="7"/>
      <c r="N42" s="24">
        <v>80</v>
      </c>
      <c r="O42" s="39" t="e">
        <f t="shared" si="6"/>
        <v>#N/A</v>
      </c>
      <c r="P42" s="39" t="e">
        <f t="shared" si="7"/>
        <v>#N/A</v>
      </c>
      <c r="Q42" s="7"/>
      <c r="R42" s="24">
        <v>80</v>
      </c>
      <c r="S42" s="6" t="e">
        <f t="shared" si="8"/>
        <v>#N/A</v>
      </c>
      <c r="T42" s="6" t="e">
        <f t="shared" si="9"/>
        <v>#N/A</v>
      </c>
      <c r="U42" s="7"/>
      <c r="V42" s="2" t="s">
        <v>56</v>
      </c>
    </row>
    <row r="43" spans="1:31" x14ac:dyDescent="0.3">
      <c r="A43" s="4"/>
      <c r="B43" s="21">
        <v>90</v>
      </c>
      <c r="C43" s="6" t="e">
        <f t="shared" si="0"/>
        <v>#N/A</v>
      </c>
      <c r="D43" s="6" t="e">
        <f t="shared" si="1"/>
        <v>#N/A</v>
      </c>
      <c r="E43" s="22"/>
      <c r="F43" s="4">
        <v>90</v>
      </c>
      <c r="G43" s="6" t="e">
        <f t="shared" si="2"/>
        <v>#N/A</v>
      </c>
      <c r="H43" s="6" t="e">
        <f t="shared" si="3"/>
        <v>#N/A</v>
      </c>
      <c r="I43" s="7"/>
      <c r="J43" s="24">
        <v>90</v>
      </c>
      <c r="K43" s="6" t="e">
        <f t="shared" si="4"/>
        <v>#N/A</v>
      </c>
      <c r="L43" s="6" t="e">
        <f t="shared" si="5"/>
        <v>#N/A</v>
      </c>
      <c r="M43" s="7"/>
      <c r="N43" s="24">
        <v>90</v>
      </c>
      <c r="O43" s="39" t="e">
        <f t="shared" si="6"/>
        <v>#N/A</v>
      </c>
      <c r="P43" s="39" t="e">
        <f t="shared" si="7"/>
        <v>#N/A</v>
      </c>
      <c r="Q43" s="7"/>
      <c r="R43" s="24">
        <v>90</v>
      </c>
      <c r="S43" s="6" t="e">
        <f t="shared" si="8"/>
        <v>#N/A</v>
      </c>
      <c r="T43" s="6" t="e">
        <f t="shared" si="9"/>
        <v>#N/A</v>
      </c>
      <c r="U43" s="7"/>
      <c r="V43" s="2" t="s">
        <v>56</v>
      </c>
    </row>
    <row r="44" spans="1:31" x14ac:dyDescent="0.3">
      <c r="A44" s="4"/>
      <c r="B44" s="21"/>
      <c r="C44" s="6" t="e">
        <f>C43-0.05</f>
        <v>#N/A</v>
      </c>
      <c r="D44" s="6" t="e">
        <f>D43</f>
        <v>#N/A</v>
      </c>
      <c r="E44" s="22"/>
      <c r="F44" s="4"/>
      <c r="G44" s="6" t="e">
        <f>G43-0.05</f>
        <v>#N/A</v>
      </c>
      <c r="H44" s="6" t="e">
        <f>H43</f>
        <v>#N/A</v>
      </c>
      <c r="I44" s="7"/>
      <c r="J44" s="24"/>
      <c r="K44" s="6" t="e">
        <f>K43-0.05</f>
        <v>#N/A</v>
      </c>
      <c r="L44" s="6" t="e">
        <f>L43</f>
        <v>#N/A</v>
      </c>
      <c r="M44" s="7"/>
      <c r="N44" s="24"/>
      <c r="O44" s="39" t="e">
        <f>O43-0.05</f>
        <v>#N/A</v>
      </c>
      <c r="P44" s="39" t="e">
        <f>P43</f>
        <v>#N/A</v>
      </c>
      <c r="Q44" s="7"/>
      <c r="R44" s="24"/>
      <c r="S44" s="6" t="e">
        <f>S43-0.05</f>
        <v>#N/A</v>
      </c>
      <c r="T44" s="6" t="e">
        <f>T43</f>
        <v>#N/A</v>
      </c>
      <c r="U44" s="7"/>
      <c r="V44" s="2" t="s">
        <v>56</v>
      </c>
    </row>
    <row r="45" spans="1:31" x14ac:dyDescent="0.3">
      <c r="A45" s="4"/>
      <c r="B45" s="21" t="s">
        <v>10</v>
      </c>
      <c r="C45" s="6">
        <f>IFERROR(AVERAGE(C43,C47),0)</f>
        <v>0</v>
      </c>
      <c r="D45" s="6">
        <f>IFERROR(AVERAGE(D43,D47)-0.1,0)</f>
        <v>0</v>
      </c>
      <c r="E45" s="22" t="str">
        <f>E100</f>
        <v/>
      </c>
      <c r="F45" s="24" t="s">
        <v>10</v>
      </c>
      <c r="G45" s="6">
        <f>IFERROR(AVERAGE(G43,G47),0)</f>
        <v>0</v>
      </c>
      <c r="H45" s="6">
        <f>IFERROR(AVERAGE(H43,H47)-0.1,0)</f>
        <v>0</v>
      </c>
      <c r="I45" s="22" t="str">
        <f>I100</f>
        <v/>
      </c>
      <c r="J45" s="24" t="s">
        <v>10</v>
      </c>
      <c r="K45" s="6">
        <f>IFERROR(AVERAGE(K43,K47),0)</f>
        <v>0</v>
      </c>
      <c r="L45" s="6">
        <f>IFERROR(AVERAGE(L43,L47)-0.1,0)</f>
        <v>0</v>
      </c>
      <c r="M45" s="22" t="str">
        <f>M100</f>
        <v/>
      </c>
      <c r="N45" s="24" t="s">
        <v>10</v>
      </c>
      <c r="O45" s="39">
        <f>IFERROR(AVERAGE(O43,O47),0)</f>
        <v>0</v>
      </c>
      <c r="P45" s="39">
        <f>IFERROR(AVERAGE(P43,P47)-0.1,0)</f>
        <v>0</v>
      </c>
      <c r="Q45" s="22" t="str">
        <f>Q100</f>
        <v/>
      </c>
      <c r="R45" s="24" t="s">
        <v>10</v>
      </c>
      <c r="S45" s="6">
        <f>IFERROR(AVERAGE(S43,S47),0)</f>
        <v>0</v>
      </c>
      <c r="T45" s="6">
        <f>IFERROR(AVERAGE(T43,T47)-0.1,0)</f>
        <v>0</v>
      </c>
      <c r="U45" s="22" t="str">
        <f>U100</f>
        <v/>
      </c>
      <c r="V45" s="2" t="s">
        <v>56</v>
      </c>
    </row>
    <row r="46" spans="1:31" x14ac:dyDescent="0.3">
      <c r="A46" s="4"/>
      <c r="B46" s="21"/>
      <c r="C46" s="6" t="e">
        <f>C47+0.05</f>
        <v>#N/A</v>
      </c>
      <c r="D46" s="6" t="e">
        <f>D47</f>
        <v>#N/A</v>
      </c>
      <c r="E46" s="22"/>
      <c r="F46" s="24"/>
      <c r="G46" s="6" t="e">
        <f>G47+0.05</f>
        <v>#N/A</v>
      </c>
      <c r="H46" s="6" t="e">
        <f>H47</f>
        <v>#N/A</v>
      </c>
      <c r="I46" s="7"/>
      <c r="J46" s="24"/>
      <c r="K46" s="6" t="e">
        <f>K47+0.05</f>
        <v>#N/A</v>
      </c>
      <c r="L46" s="6" t="e">
        <f>L47</f>
        <v>#N/A</v>
      </c>
      <c r="M46" s="7"/>
      <c r="N46" s="24"/>
      <c r="O46" s="39" t="e">
        <f>O47+0.05</f>
        <v>#N/A</v>
      </c>
      <c r="P46" s="39" t="e">
        <f>P47</f>
        <v>#N/A</v>
      </c>
      <c r="Q46" s="7"/>
      <c r="R46" s="24"/>
      <c r="S46" s="6" t="e">
        <f>S47+0.05</f>
        <v>#N/A</v>
      </c>
      <c r="T46" s="6" t="e">
        <f>T47</f>
        <v>#N/A</v>
      </c>
      <c r="U46" s="7"/>
      <c r="V46" s="2" t="s">
        <v>56</v>
      </c>
    </row>
    <row r="47" spans="1:31" x14ac:dyDescent="0.3">
      <c r="A47" s="9"/>
      <c r="B47" s="21">
        <v>90</v>
      </c>
      <c r="C47" s="6" t="e">
        <f t="shared" ref="C47:C56" si="10">(rad+B$5*$L$5)*SIN(RADIANS(B47))+C$5</f>
        <v>#N/A</v>
      </c>
      <c r="D47" s="6" t="e">
        <f t="shared" ref="D47:D56" si="11">(rad+B$5)*COS(RADIANS(B47))+D$5</f>
        <v>#N/A</v>
      </c>
      <c r="E47" s="22"/>
      <c r="F47" s="4">
        <v>90</v>
      </c>
      <c r="G47" s="6" t="e">
        <f t="shared" ref="G47:G56" si="12">(rad+B$6*$L$5)*SIN(RADIANS(F47))+C$6</f>
        <v>#N/A</v>
      </c>
      <c r="H47" s="6" t="e">
        <f t="shared" ref="H47:H56" si="13">(rad+B$6)*COS(RADIANS(F47))+D$6</f>
        <v>#N/A</v>
      </c>
      <c r="I47" s="7"/>
      <c r="J47" s="24">
        <v>90</v>
      </c>
      <c r="K47" s="6" t="e">
        <f t="shared" ref="K47:K56" si="14">(rad+B$7*$L$5)*SIN(RADIANS(J47))+C$7</f>
        <v>#N/A</v>
      </c>
      <c r="L47" s="6" t="e">
        <f t="shared" ref="L47:L56" si="15">(rad+B$7)*COS(RADIANS(J47))+D$7</f>
        <v>#N/A</v>
      </c>
      <c r="M47" s="7"/>
      <c r="N47" s="24">
        <v>90</v>
      </c>
      <c r="O47" s="39" t="e">
        <f t="shared" ref="O47:O56" si="16">(rad+B$8*$L$5)*SIN(RADIANS(N47))+C$8</f>
        <v>#N/A</v>
      </c>
      <c r="P47" s="39" t="e">
        <f t="shared" ref="P47:P56" si="17">(rad+B$8)*COS(RADIANS(N47))+D$8</f>
        <v>#N/A</v>
      </c>
      <c r="Q47" s="7"/>
      <c r="R47" s="24">
        <v>90</v>
      </c>
      <c r="S47" s="6" t="e">
        <f t="shared" ref="S47:S56" si="18">(rad+B$9*$L$5)*SIN(RADIANS(R47))+C$9</f>
        <v>#N/A</v>
      </c>
      <c r="T47" s="6" t="e">
        <f t="shared" ref="T47:T56" si="19">(rad+B$9)*COS(RADIANS(R47))+D$9</f>
        <v>#N/A</v>
      </c>
      <c r="U47" s="7"/>
      <c r="V47" s="2" t="s">
        <v>56</v>
      </c>
    </row>
    <row r="48" spans="1:31" x14ac:dyDescent="0.3">
      <c r="A48" s="9"/>
      <c r="B48" s="21">
        <v>80</v>
      </c>
      <c r="C48" s="6" t="e">
        <f t="shared" si="10"/>
        <v>#N/A</v>
      </c>
      <c r="D48" s="6" t="e">
        <f t="shared" si="11"/>
        <v>#N/A</v>
      </c>
      <c r="E48" s="22"/>
      <c r="F48" s="4">
        <v>80</v>
      </c>
      <c r="G48" s="6" t="e">
        <f t="shared" si="12"/>
        <v>#N/A</v>
      </c>
      <c r="H48" s="6" t="e">
        <f t="shared" si="13"/>
        <v>#N/A</v>
      </c>
      <c r="I48" s="7"/>
      <c r="J48" s="24">
        <v>80</v>
      </c>
      <c r="K48" s="6" t="e">
        <f t="shared" si="14"/>
        <v>#N/A</v>
      </c>
      <c r="L48" s="6" t="e">
        <f t="shared" si="15"/>
        <v>#N/A</v>
      </c>
      <c r="M48" s="7"/>
      <c r="N48" s="24">
        <v>80</v>
      </c>
      <c r="O48" s="39" t="e">
        <f t="shared" si="16"/>
        <v>#N/A</v>
      </c>
      <c r="P48" s="39" t="e">
        <f t="shared" si="17"/>
        <v>#N/A</v>
      </c>
      <c r="Q48" s="7"/>
      <c r="R48" s="24">
        <v>80</v>
      </c>
      <c r="S48" s="6" t="e">
        <f t="shared" si="18"/>
        <v>#N/A</v>
      </c>
      <c r="T48" s="6" t="e">
        <f t="shared" si="19"/>
        <v>#N/A</v>
      </c>
      <c r="U48" s="7"/>
      <c r="V48" s="2" t="s">
        <v>56</v>
      </c>
    </row>
    <row r="49" spans="1:34" x14ac:dyDescent="0.3">
      <c r="A49" s="9"/>
      <c r="B49" s="21">
        <v>70</v>
      </c>
      <c r="C49" s="6" t="e">
        <f t="shared" si="10"/>
        <v>#N/A</v>
      </c>
      <c r="D49" s="6" t="e">
        <f t="shared" si="11"/>
        <v>#N/A</v>
      </c>
      <c r="E49" s="22"/>
      <c r="F49" s="4">
        <v>70</v>
      </c>
      <c r="G49" s="6" t="e">
        <f t="shared" si="12"/>
        <v>#N/A</v>
      </c>
      <c r="H49" s="6" t="e">
        <f t="shared" si="13"/>
        <v>#N/A</v>
      </c>
      <c r="I49" s="7"/>
      <c r="J49" s="24">
        <v>70</v>
      </c>
      <c r="K49" s="6" t="e">
        <f t="shared" si="14"/>
        <v>#N/A</v>
      </c>
      <c r="L49" s="6" t="e">
        <f t="shared" si="15"/>
        <v>#N/A</v>
      </c>
      <c r="M49" s="7"/>
      <c r="N49" s="24">
        <v>70</v>
      </c>
      <c r="O49" s="39" t="e">
        <f t="shared" si="16"/>
        <v>#N/A</v>
      </c>
      <c r="P49" s="39" t="e">
        <f t="shared" si="17"/>
        <v>#N/A</v>
      </c>
      <c r="Q49" s="7"/>
      <c r="R49" s="24">
        <v>70</v>
      </c>
      <c r="S49" s="6" t="e">
        <f t="shared" si="18"/>
        <v>#N/A</v>
      </c>
      <c r="T49" s="6" t="e">
        <f t="shared" si="19"/>
        <v>#N/A</v>
      </c>
      <c r="U49" s="7"/>
      <c r="V49" s="2" t="s">
        <v>56</v>
      </c>
    </row>
    <row r="50" spans="1:34" x14ac:dyDescent="0.3">
      <c r="A50" s="9"/>
      <c r="B50" s="21">
        <v>60</v>
      </c>
      <c r="C50" s="6" t="e">
        <f t="shared" si="10"/>
        <v>#N/A</v>
      </c>
      <c r="D50" s="6" t="e">
        <f t="shared" si="11"/>
        <v>#N/A</v>
      </c>
      <c r="E50" s="22"/>
      <c r="F50" s="4">
        <v>60</v>
      </c>
      <c r="G50" s="6" t="e">
        <f t="shared" si="12"/>
        <v>#N/A</v>
      </c>
      <c r="H50" s="6" t="e">
        <f t="shared" si="13"/>
        <v>#N/A</v>
      </c>
      <c r="I50" s="7"/>
      <c r="J50" s="24">
        <v>60</v>
      </c>
      <c r="K50" s="6" t="e">
        <f t="shared" si="14"/>
        <v>#N/A</v>
      </c>
      <c r="L50" s="6" t="e">
        <f t="shared" si="15"/>
        <v>#N/A</v>
      </c>
      <c r="M50" s="7"/>
      <c r="N50" s="24">
        <v>60</v>
      </c>
      <c r="O50" s="39" t="e">
        <f t="shared" si="16"/>
        <v>#N/A</v>
      </c>
      <c r="P50" s="39" t="e">
        <f t="shared" si="17"/>
        <v>#N/A</v>
      </c>
      <c r="Q50" s="7"/>
      <c r="R50" s="24">
        <v>60</v>
      </c>
      <c r="S50" s="6" t="e">
        <f t="shared" si="18"/>
        <v>#N/A</v>
      </c>
      <c r="T50" s="6" t="e">
        <f t="shared" si="19"/>
        <v>#N/A</v>
      </c>
      <c r="U50" s="7"/>
      <c r="V50" s="2" t="s">
        <v>56</v>
      </c>
    </row>
    <row r="51" spans="1:34" x14ac:dyDescent="0.3">
      <c r="A51" s="9"/>
      <c r="B51" s="21">
        <v>50</v>
      </c>
      <c r="C51" s="6" t="e">
        <f t="shared" si="10"/>
        <v>#N/A</v>
      </c>
      <c r="D51" s="6" t="e">
        <f t="shared" si="11"/>
        <v>#N/A</v>
      </c>
      <c r="E51" s="22"/>
      <c r="F51" s="4">
        <v>50</v>
      </c>
      <c r="G51" s="6" t="e">
        <f t="shared" si="12"/>
        <v>#N/A</v>
      </c>
      <c r="H51" s="6" t="e">
        <f t="shared" si="13"/>
        <v>#N/A</v>
      </c>
      <c r="I51" s="7"/>
      <c r="J51" s="24">
        <v>50</v>
      </c>
      <c r="K51" s="6" t="e">
        <f t="shared" si="14"/>
        <v>#N/A</v>
      </c>
      <c r="L51" s="6" t="e">
        <f t="shared" si="15"/>
        <v>#N/A</v>
      </c>
      <c r="M51" s="7"/>
      <c r="N51" s="24">
        <v>50</v>
      </c>
      <c r="O51" s="39" t="e">
        <f t="shared" si="16"/>
        <v>#N/A</v>
      </c>
      <c r="P51" s="39" t="e">
        <f t="shared" si="17"/>
        <v>#N/A</v>
      </c>
      <c r="Q51" s="7"/>
      <c r="R51" s="24">
        <v>50</v>
      </c>
      <c r="S51" s="6" t="e">
        <f t="shared" si="18"/>
        <v>#N/A</v>
      </c>
      <c r="T51" s="6" t="e">
        <f t="shared" si="19"/>
        <v>#N/A</v>
      </c>
      <c r="U51" s="7"/>
      <c r="V51" s="2" t="s">
        <v>56</v>
      </c>
    </row>
    <row r="52" spans="1:34" x14ac:dyDescent="0.3">
      <c r="A52" s="9"/>
      <c r="B52" s="21">
        <v>40</v>
      </c>
      <c r="C52" s="6" t="e">
        <f t="shared" si="10"/>
        <v>#N/A</v>
      </c>
      <c r="D52" s="6" t="e">
        <f t="shared" si="11"/>
        <v>#N/A</v>
      </c>
      <c r="E52" s="22"/>
      <c r="F52" s="4">
        <v>40</v>
      </c>
      <c r="G52" s="6" t="e">
        <f t="shared" si="12"/>
        <v>#N/A</v>
      </c>
      <c r="H52" s="6" t="e">
        <f t="shared" si="13"/>
        <v>#N/A</v>
      </c>
      <c r="I52" s="7"/>
      <c r="J52" s="24">
        <v>40</v>
      </c>
      <c r="K52" s="6" t="e">
        <f t="shared" si="14"/>
        <v>#N/A</v>
      </c>
      <c r="L52" s="6" t="e">
        <f t="shared" si="15"/>
        <v>#N/A</v>
      </c>
      <c r="M52" s="7"/>
      <c r="N52" s="24">
        <v>40</v>
      </c>
      <c r="O52" s="39" t="e">
        <f t="shared" si="16"/>
        <v>#N/A</v>
      </c>
      <c r="P52" s="39" t="e">
        <f t="shared" si="17"/>
        <v>#N/A</v>
      </c>
      <c r="Q52" s="7"/>
      <c r="R52" s="24">
        <v>40</v>
      </c>
      <c r="S52" s="6" t="e">
        <f t="shared" si="18"/>
        <v>#N/A</v>
      </c>
      <c r="T52" s="6" t="e">
        <f t="shared" si="19"/>
        <v>#N/A</v>
      </c>
      <c r="U52" s="7"/>
      <c r="V52" s="2" t="s">
        <v>56</v>
      </c>
    </row>
    <row r="53" spans="1:34" x14ac:dyDescent="0.3">
      <c r="A53" s="9"/>
      <c r="B53" s="21">
        <v>30</v>
      </c>
      <c r="C53" s="6" t="e">
        <f t="shared" si="10"/>
        <v>#N/A</v>
      </c>
      <c r="D53" s="6" t="e">
        <f t="shared" si="11"/>
        <v>#N/A</v>
      </c>
      <c r="E53" s="22"/>
      <c r="F53" s="4">
        <v>30</v>
      </c>
      <c r="G53" s="6" t="e">
        <f t="shared" si="12"/>
        <v>#N/A</v>
      </c>
      <c r="H53" s="6" t="e">
        <f t="shared" si="13"/>
        <v>#N/A</v>
      </c>
      <c r="I53" s="7"/>
      <c r="J53" s="24">
        <v>30</v>
      </c>
      <c r="K53" s="6" t="e">
        <f t="shared" si="14"/>
        <v>#N/A</v>
      </c>
      <c r="L53" s="6" t="e">
        <f t="shared" si="15"/>
        <v>#N/A</v>
      </c>
      <c r="M53" s="7"/>
      <c r="N53" s="24">
        <v>30</v>
      </c>
      <c r="O53" s="39" t="e">
        <f t="shared" si="16"/>
        <v>#N/A</v>
      </c>
      <c r="P53" s="39" t="e">
        <f t="shared" si="17"/>
        <v>#N/A</v>
      </c>
      <c r="Q53" s="7"/>
      <c r="R53" s="24">
        <v>30</v>
      </c>
      <c r="S53" s="6" t="e">
        <f t="shared" si="18"/>
        <v>#N/A</v>
      </c>
      <c r="T53" s="6" t="e">
        <f t="shared" si="19"/>
        <v>#N/A</v>
      </c>
      <c r="U53" s="7"/>
      <c r="V53" s="2" t="s">
        <v>56</v>
      </c>
    </row>
    <row r="54" spans="1:34" x14ac:dyDescent="0.3">
      <c r="A54" s="9"/>
      <c r="B54" s="21">
        <v>20</v>
      </c>
      <c r="C54" s="6" t="e">
        <f t="shared" si="10"/>
        <v>#N/A</v>
      </c>
      <c r="D54" s="6" t="e">
        <f t="shared" si="11"/>
        <v>#N/A</v>
      </c>
      <c r="E54" s="22"/>
      <c r="F54" s="4">
        <v>20</v>
      </c>
      <c r="G54" s="6" t="e">
        <f t="shared" si="12"/>
        <v>#N/A</v>
      </c>
      <c r="H54" s="6" t="e">
        <f t="shared" si="13"/>
        <v>#N/A</v>
      </c>
      <c r="I54" s="7"/>
      <c r="J54" s="24">
        <v>20</v>
      </c>
      <c r="K54" s="6" t="e">
        <f t="shared" si="14"/>
        <v>#N/A</v>
      </c>
      <c r="L54" s="6" t="e">
        <f t="shared" si="15"/>
        <v>#N/A</v>
      </c>
      <c r="M54" s="7"/>
      <c r="N54" s="24">
        <v>20</v>
      </c>
      <c r="O54" s="39" t="e">
        <f t="shared" si="16"/>
        <v>#N/A</v>
      </c>
      <c r="P54" s="39" t="e">
        <f t="shared" si="17"/>
        <v>#N/A</v>
      </c>
      <c r="Q54" s="7"/>
      <c r="R54" s="24">
        <v>20</v>
      </c>
      <c r="S54" s="6" t="e">
        <f t="shared" si="18"/>
        <v>#N/A</v>
      </c>
      <c r="T54" s="6" t="e">
        <f t="shared" si="19"/>
        <v>#N/A</v>
      </c>
      <c r="U54" s="7"/>
      <c r="V54" s="2" t="s">
        <v>56</v>
      </c>
    </row>
    <row r="55" spans="1:34" x14ac:dyDescent="0.3">
      <c r="A55" s="9"/>
      <c r="B55" s="21">
        <v>10</v>
      </c>
      <c r="C55" s="6" t="e">
        <f t="shared" si="10"/>
        <v>#N/A</v>
      </c>
      <c r="D55" s="6" t="e">
        <f t="shared" si="11"/>
        <v>#N/A</v>
      </c>
      <c r="E55" s="22"/>
      <c r="F55" s="4">
        <v>10</v>
      </c>
      <c r="G55" s="6" t="e">
        <f t="shared" si="12"/>
        <v>#N/A</v>
      </c>
      <c r="H55" s="6" t="e">
        <f t="shared" si="13"/>
        <v>#N/A</v>
      </c>
      <c r="I55" s="7"/>
      <c r="J55" s="24">
        <v>10</v>
      </c>
      <c r="K55" s="6" t="e">
        <f t="shared" si="14"/>
        <v>#N/A</v>
      </c>
      <c r="L55" s="6" t="e">
        <f t="shared" si="15"/>
        <v>#N/A</v>
      </c>
      <c r="M55" s="7"/>
      <c r="N55" s="24">
        <v>10</v>
      </c>
      <c r="O55" s="39" t="e">
        <f t="shared" si="16"/>
        <v>#N/A</v>
      </c>
      <c r="P55" s="39" t="e">
        <f t="shared" si="17"/>
        <v>#N/A</v>
      </c>
      <c r="Q55" s="7"/>
      <c r="R55" s="24">
        <v>10</v>
      </c>
      <c r="S55" s="6" t="e">
        <f t="shared" si="18"/>
        <v>#N/A</v>
      </c>
      <c r="T55" s="6" t="e">
        <f t="shared" si="19"/>
        <v>#N/A</v>
      </c>
      <c r="U55" s="7"/>
      <c r="V55" s="2" t="s">
        <v>56</v>
      </c>
    </row>
    <row r="56" spans="1:34" ht="15" thickBot="1" x14ac:dyDescent="0.35">
      <c r="A56" s="17"/>
      <c r="B56" s="37">
        <v>0</v>
      </c>
      <c r="C56" s="14" t="e">
        <f t="shared" si="10"/>
        <v>#N/A</v>
      </c>
      <c r="D56" s="14" t="e">
        <f t="shared" si="11"/>
        <v>#N/A</v>
      </c>
      <c r="E56" s="27"/>
      <c r="F56" s="12">
        <v>0</v>
      </c>
      <c r="G56" s="14" t="e">
        <f t="shared" si="12"/>
        <v>#N/A</v>
      </c>
      <c r="H56" s="14" t="e">
        <f t="shared" si="13"/>
        <v>#N/A</v>
      </c>
      <c r="I56" s="15"/>
      <c r="J56" s="36">
        <v>0</v>
      </c>
      <c r="K56" s="14" t="e">
        <f t="shared" si="14"/>
        <v>#N/A</v>
      </c>
      <c r="L56" s="14" t="e">
        <f t="shared" si="15"/>
        <v>#N/A</v>
      </c>
      <c r="M56" s="15"/>
      <c r="N56" s="36">
        <v>0</v>
      </c>
      <c r="O56" s="40" t="e">
        <f t="shared" si="16"/>
        <v>#N/A</v>
      </c>
      <c r="P56" s="40" t="e">
        <f t="shared" si="17"/>
        <v>#N/A</v>
      </c>
      <c r="Q56" s="15"/>
      <c r="R56" s="36">
        <v>0</v>
      </c>
      <c r="S56" s="14" t="e">
        <f t="shared" si="18"/>
        <v>#N/A</v>
      </c>
      <c r="T56" s="14" t="e">
        <f t="shared" si="19"/>
        <v>#N/A</v>
      </c>
      <c r="U56" s="15"/>
      <c r="V56" s="2" t="s">
        <v>56</v>
      </c>
    </row>
    <row r="57" spans="1:34" ht="15" thickTop="1" x14ac:dyDescent="0.3">
      <c r="A57" s="4" t="s">
        <v>13</v>
      </c>
      <c r="B57" s="21">
        <v>180</v>
      </c>
      <c r="C57" s="8">
        <f t="shared" ref="C57:C66" si="20">rad*SIN(RADIANS(B57))+G$5</f>
        <v>1.5</v>
      </c>
      <c r="D57" s="8">
        <f t="shared" ref="D57:D66" si="21">rad*COS(RADIANS(B57))+H$5</f>
        <v>1</v>
      </c>
      <c r="E57" s="22"/>
      <c r="F57" s="4">
        <v>180</v>
      </c>
      <c r="G57" s="8" t="e">
        <f t="shared" ref="G57:G66" si="22">rad*SIN(RADIANS(F57))+G$6</f>
        <v>#N/A</v>
      </c>
      <c r="H57" s="8" t="e">
        <f t="shared" ref="H57:H66" si="23">rad*COS(RADIANS(F57))+H$6</f>
        <v>#N/A</v>
      </c>
      <c r="I57" s="7"/>
      <c r="J57" s="24">
        <v>180</v>
      </c>
      <c r="K57" s="8" t="e">
        <f t="shared" ref="K57:K66" si="24">rad*SIN(RADIANS(J57))+G$7</f>
        <v>#N/A</v>
      </c>
      <c r="L57" s="8" t="e">
        <f t="shared" ref="L57:L66" si="25">rad*COS(RADIANS(J57))+H$7</f>
        <v>#N/A</v>
      </c>
      <c r="M57" s="7"/>
      <c r="N57" s="24">
        <v>180</v>
      </c>
      <c r="O57" s="8" t="e">
        <f t="shared" ref="O57:O66" si="26">rad*SIN(RADIANS(N57))+G$8</f>
        <v>#N/A</v>
      </c>
      <c r="P57" s="8" t="e">
        <f t="shared" ref="P57:P66" si="27">rad*COS(RADIANS(N57))+H$8</f>
        <v>#N/A</v>
      </c>
      <c r="Q57" s="7"/>
      <c r="R57" s="24">
        <v>180</v>
      </c>
      <c r="S57" s="8" t="e">
        <f t="shared" ref="S57:S66" si="28">rad*SIN(RADIANS(R57))+G$9</f>
        <v>#N/A</v>
      </c>
      <c r="T57" s="8" t="e">
        <f t="shared" ref="T57:T66" si="29">rad*COS(RADIANS(R57))+H$9</f>
        <v>#N/A</v>
      </c>
      <c r="U57" s="7"/>
      <c r="V57" s="2" t="s">
        <v>56</v>
      </c>
    </row>
    <row r="58" spans="1:34" x14ac:dyDescent="0.3">
      <c r="A58" s="4"/>
      <c r="B58" s="21">
        <v>170</v>
      </c>
      <c r="C58" s="8">
        <f t="shared" si="20"/>
        <v>1.517364817766693</v>
      </c>
      <c r="D58" s="8">
        <f t="shared" si="21"/>
        <v>1.0015192246987792</v>
      </c>
      <c r="E58" s="22"/>
      <c r="F58" s="4">
        <v>170</v>
      </c>
      <c r="G58" s="8" t="e">
        <f t="shared" si="22"/>
        <v>#N/A</v>
      </c>
      <c r="H58" s="8" t="e">
        <f t="shared" si="23"/>
        <v>#N/A</v>
      </c>
      <c r="I58" s="7"/>
      <c r="J58" s="24">
        <v>170</v>
      </c>
      <c r="K58" s="8" t="e">
        <f t="shared" si="24"/>
        <v>#N/A</v>
      </c>
      <c r="L58" s="8" t="e">
        <f t="shared" si="25"/>
        <v>#N/A</v>
      </c>
      <c r="M58" s="7"/>
      <c r="N58" s="24">
        <v>170</v>
      </c>
      <c r="O58" s="8" t="e">
        <f t="shared" si="26"/>
        <v>#N/A</v>
      </c>
      <c r="P58" s="8" t="e">
        <f t="shared" si="27"/>
        <v>#N/A</v>
      </c>
      <c r="Q58" s="7"/>
      <c r="R58" s="24">
        <v>170</v>
      </c>
      <c r="S58" s="8" t="e">
        <f t="shared" si="28"/>
        <v>#N/A</v>
      </c>
      <c r="T58" s="8" t="e">
        <f t="shared" si="29"/>
        <v>#N/A</v>
      </c>
      <c r="U58" s="7"/>
      <c r="V58" s="2" t="s">
        <v>56</v>
      </c>
      <c r="AG58" s="25"/>
      <c r="AH58" s="25"/>
    </row>
    <row r="59" spans="1:34" x14ac:dyDescent="0.3">
      <c r="A59" s="4"/>
      <c r="B59" s="21">
        <v>160</v>
      </c>
      <c r="C59" s="8">
        <f t="shared" si="20"/>
        <v>1.534202014332567</v>
      </c>
      <c r="D59" s="8">
        <f t="shared" si="21"/>
        <v>1.0060307379214093</v>
      </c>
      <c r="E59" s="22"/>
      <c r="F59" s="4">
        <v>160</v>
      </c>
      <c r="G59" s="8" t="e">
        <f t="shared" si="22"/>
        <v>#N/A</v>
      </c>
      <c r="H59" s="8" t="e">
        <f t="shared" si="23"/>
        <v>#N/A</v>
      </c>
      <c r="I59" s="7"/>
      <c r="J59" s="24">
        <v>160</v>
      </c>
      <c r="K59" s="8" t="e">
        <f t="shared" si="24"/>
        <v>#N/A</v>
      </c>
      <c r="L59" s="8" t="e">
        <f t="shared" si="25"/>
        <v>#N/A</v>
      </c>
      <c r="M59" s="7"/>
      <c r="N59" s="24">
        <v>160</v>
      </c>
      <c r="O59" s="8" t="e">
        <f t="shared" si="26"/>
        <v>#N/A</v>
      </c>
      <c r="P59" s="8" t="e">
        <f t="shared" si="27"/>
        <v>#N/A</v>
      </c>
      <c r="Q59" s="7"/>
      <c r="R59" s="24">
        <v>160</v>
      </c>
      <c r="S59" s="8" t="e">
        <f t="shared" si="28"/>
        <v>#N/A</v>
      </c>
      <c r="T59" s="8" t="e">
        <f t="shared" si="29"/>
        <v>#N/A</v>
      </c>
      <c r="U59" s="7"/>
      <c r="V59" s="2" t="s">
        <v>56</v>
      </c>
      <c r="AG59" s="25"/>
      <c r="AH59" s="25"/>
    </row>
    <row r="60" spans="1:34" x14ac:dyDescent="0.3">
      <c r="A60" s="4"/>
      <c r="B60" s="21">
        <v>150</v>
      </c>
      <c r="C60" s="8">
        <f t="shared" si="20"/>
        <v>1.55</v>
      </c>
      <c r="D60" s="8">
        <f t="shared" si="21"/>
        <v>1.0133974596215563</v>
      </c>
      <c r="E60" s="22"/>
      <c r="F60" s="4">
        <v>150</v>
      </c>
      <c r="G60" s="8" t="e">
        <f t="shared" si="22"/>
        <v>#N/A</v>
      </c>
      <c r="H60" s="8" t="e">
        <f t="shared" si="23"/>
        <v>#N/A</v>
      </c>
      <c r="I60" s="7"/>
      <c r="J60" s="24">
        <v>150</v>
      </c>
      <c r="K60" s="8" t="e">
        <f t="shared" si="24"/>
        <v>#N/A</v>
      </c>
      <c r="L60" s="8" t="e">
        <f t="shared" si="25"/>
        <v>#N/A</v>
      </c>
      <c r="M60" s="7"/>
      <c r="N60" s="24">
        <v>150</v>
      </c>
      <c r="O60" s="8" t="e">
        <f t="shared" si="26"/>
        <v>#N/A</v>
      </c>
      <c r="P60" s="8" t="e">
        <f t="shared" si="27"/>
        <v>#N/A</v>
      </c>
      <c r="Q60" s="7"/>
      <c r="R60" s="24">
        <v>150</v>
      </c>
      <c r="S60" s="8" t="e">
        <f t="shared" si="28"/>
        <v>#N/A</v>
      </c>
      <c r="T60" s="8" t="e">
        <f t="shared" si="29"/>
        <v>#N/A</v>
      </c>
      <c r="U60" s="7"/>
      <c r="V60" s="2" t="s">
        <v>56</v>
      </c>
      <c r="AG60" s="25"/>
      <c r="AH60" s="25"/>
    </row>
    <row r="61" spans="1:34" x14ac:dyDescent="0.3">
      <c r="A61" s="4"/>
      <c r="B61" s="21">
        <v>140</v>
      </c>
      <c r="C61" s="8">
        <f t="shared" si="20"/>
        <v>1.5642787609686539</v>
      </c>
      <c r="D61" s="8">
        <f t="shared" si="21"/>
        <v>1.0233955556881023</v>
      </c>
      <c r="E61" s="22"/>
      <c r="F61" s="4">
        <v>140</v>
      </c>
      <c r="G61" s="8" t="e">
        <f t="shared" si="22"/>
        <v>#N/A</v>
      </c>
      <c r="H61" s="8" t="e">
        <f t="shared" si="23"/>
        <v>#N/A</v>
      </c>
      <c r="I61" s="7"/>
      <c r="J61" s="24">
        <v>140</v>
      </c>
      <c r="K61" s="8" t="e">
        <f t="shared" si="24"/>
        <v>#N/A</v>
      </c>
      <c r="L61" s="8" t="e">
        <f t="shared" si="25"/>
        <v>#N/A</v>
      </c>
      <c r="M61" s="7"/>
      <c r="N61" s="24">
        <v>140</v>
      </c>
      <c r="O61" s="8" t="e">
        <f t="shared" si="26"/>
        <v>#N/A</v>
      </c>
      <c r="P61" s="8" t="e">
        <f t="shared" si="27"/>
        <v>#N/A</v>
      </c>
      <c r="Q61" s="7"/>
      <c r="R61" s="24">
        <v>140</v>
      </c>
      <c r="S61" s="8" t="e">
        <f t="shared" si="28"/>
        <v>#N/A</v>
      </c>
      <c r="T61" s="8" t="e">
        <f t="shared" si="29"/>
        <v>#N/A</v>
      </c>
      <c r="U61" s="7"/>
      <c r="V61" s="2" t="s">
        <v>56</v>
      </c>
      <c r="AG61" s="25"/>
      <c r="AH61" s="25"/>
    </row>
    <row r="62" spans="1:34" x14ac:dyDescent="0.3">
      <c r="A62" s="4"/>
      <c r="B62" s="21">
        <v>130</v>
      </c>
      <c r="C62" s="8">
        <f t="shared" si="20"/>
        <v>1.5766044443118978</v>
      </c>
      <c r="D62" s="8">
        <f t="shared" si="21"/>
        <v>1.0357212390313462</v>
      </c>
      <c r="E62" s="22"/>
      <c r="F62" s="4">
        <v>130</v>
      </c>
      <c r="G62" s="8" t="e">
        <f t="shared" si="22"/>
        <v>#N/A</v>
      </c>
      <c r="H62" s="8" t="e">
        <f t="shared" si="23"/>
        <v>#N/A</v>
      </c>
      <c r="I62" s="7"/>
      <c r="J62" s="24">
        <v>130</v>
      </c>
      <c r="K62" s="8" t="e">
        <f t="shared" si="24"/>
        <v>#N/A</v>
      </c>
      <c r="L62" s="8" t="e">
        <f t="shared" si="25"/>
        <v>#N/A</v>
      </c>
      <c r="M62" s="7"/>
      <c r="N62" s="24">
        <v>130</v>
      </c>
      <c r="O62" s="8" t="e">
        <f t="shared" si="26"/>
        <v>#N/A</v>
      </c>
      <c r="P62" s="8" t="e">
        <f t="shared" si="27"/>
        <v>#N/A</v>
      </c>
      <c r="Q62" s="7"/>
      <c r="R62" s="24">
        <v>130</v>
      </c>
      <c r="S62" s="8" t="e">
        <f t="shared" si="28"/>
        <v>#N/A</v>
      </c>
      <c r="T62" s="8" t="e">
        <f t="shared" si="29"/>
        <v>#N/A</v>
      </c>
      <c r="U62" s="7"/>
      <c r="V62" s="2" t="s">
        <v>56</v>
      </c>
      <c r="AG62" s="25"/>
      <c r="AH62" s="25"/>
    </row>
    <row r="63" spans="1:34" x14ac:dyDescent="0.3">
      <c r="A63" s="4"/>
      <c r="B63" s="21">
        <v>120</v>
      </c>
      <c r="C63" s="8">
        <f t="shared" si="20"/>
        <v>1.5866025403784438</v>
      </c>
      <c r="D63" s="8">
        <f t="shared" si="21"/>
        <v>1.05</v>
      </c>
      <c r="E63" s="22"/>
      <c r="F63" s="4">
        <v>120</v>
      </c>
      <c r="G63" s="8" t="e">
        <f t="shared" si="22"/>
        <v>#N/A</v>
      </c>
      <c r="H63" s="8" t="e">
        <f t="shared" si="23"/>
        <v>#N/A</v>
      </c>
      <c r="I63" s="7"/>
      <c r="J63" s="24">
        <v>120</v>
      </c>
      <c r="K63" s="8" t="e">
        <f t="shared" si="24"/>
        <v>#N/A</v>
      </c>
      <c r="L63" s="8" t="e">
        <f t="shared" si="25"/>
        <v>#N/A</v>
      </c>
      <c r="M63" s="7"/>
      <c r="N63" s="24">
        <v>120</v>
      </c>
      <c r="O63" s="8" t="e">
        <f t="shared" si="26"/>
        <v>#N/A</v>
      </c>
      <c r="P63" s="8" t="e">
        <f t="shared" si="27"/>
        <v>#N/A</v>
      </c>
      <c r="Q63" s="7"/>
      <c r="R63" s="24">
        <v>120</v>
      </c>
      <c r="S63" s="8" t="e">
        <f t="shared" si="28"/>
        <v>#N/A</v>
      </c>
      <c r="T63" s="8" t="e">
        <f t="shared" si="29"/>
        <v>#N/A</v>
      </c>
      <c r="U63" s="7"/>
      <c r="V63" s="2" t="s">
        <v>56</v>
      </c>
      <c r="AG63" s="25"/>
      <c r="AH63" s="25"/>
    </row>
    <row r="64" spans="1:34" x14ac:dyDescent="0.3">
      <c r="A64" s="4"/>
      <c r="B64" s="21">
        <v>110</v>
      </c>
      <c r="C64" s="8">
        <f t="shared" si="20"/>
        <v>1.5939692620785908</v>
      </c>
      <c r="D64" s="8">
        <f t="shared" si="21"/>
        <v>1.0657979856674331</v>
      </c>
      <c r="E64" s="22"/>
      <c r="F64" s="4">
        <v>110</v>
      </c>
      <c r="G64" s="8" t="e">
        <f t="shared" si="22"/>
        <v>#N/A</v>
      </c>
      <c r="H64" s="8" t="e">
        <f t="shared" si="23"/>
        <v>#N/A</v>
      </c>
      <c r="I64" s="7"/>
      <c r="J64" s="24">
        <v>110</v>
      </c>
      <c r="K64" s="8" t="e">
        <f t="shared" si="24"/>
        <v>#N/A</v>
      </c>
      <c r="L64" s="8" t="e">
        <f t="shared" si="25"/>
        <v>#N/A</v>
      </c>
      <c r="M64" s="7"/>
      <c r="N64" s="24">
        <v>110</v>
      </c>
      <c r="O64" s="8" t="e">
        <f t="shared" si="26"/>
        <v>#N/A</v>
      </c>
      <c r="P64" s="8" t="e">
        <f t="shared" si="27"/>
        <v>#N/A</v>
      </c>
      <c r="Q64" s="7"/>
      <c r="R64" s="24">
        <v>110</v>
      </c>
      <c r="S64" s="8" t="e">
        <f t="shared" si="28"/>
        <v>#N/A</v>
      </c>
      <c r="T64" s="8" t="e">
        <f t="shared" si="29"/>
        <v>#N/A</v>
      </c>
      <c r="U64" s="7"/>
      <c r="V64" s="2" t="s">
        <v>56</v>
      </c>
      <c r="AG64" s="25"/>
      <c r="AH64" s="25"/>
    </row>
    <row r="65" spans="1:34" x14ac:dyDescent="0.3">
      <c r="A65" s="4"/>
      <c r="B65" s="21">
        <v>100</v>
      </c>
      <c r="C65" s="8">
        <f t="shared" si="20"/>
        <v>1.5984807753012209</v>
      </c>
      <c r="D65" s="8">
        <f t="shared" si="21"/>
        <v>1.0826351822333071</v>
      </c>
      <c r="E65" s="22"/>
      <c r="F65" s="4">
        <v>100</v>
      </c>
      <c r="G65" s="8" t="e">
        <f t="shared" si="22"/>
        <v>#N/A</v>
      </c>
      <c r="H65" s="8" t="e">
        <f t="shared" si="23"/>
        <v>#N/A</v>
      </c>
      <c r="I65" s="7"/>
      <c r="J65" s="24">
        <v>100</v>
      </c>
      <c r="K65" s="8" t="e">
        <f t="shared" si="24"/>
        <v>#N/A</v>
      </c>
      <c r="L65" s="8" t="e">
        <f t="shared" si="25"/>
        <v>#N/A</v>
      </c>
      <c r="M65" s="7"/>
      <c r="N65" s="24">
        <v>100</v>
      </c>
      <c r="O65" s="8" t="e">
        <f t="shared" si="26"/>
        <v>#N/A</v>
      </c>
      <c r="P65" s="8" t="e">
        <f t="shared" si="27"/>
        <v>#N/A</v>
      </c>
      <c r="Q65" s="7"/>
      <c r="R65" s="24">
        <v>100</v>
      </c>
      <c r="S65" s="8" t="e">
        <f t="shared" si="28"/>
        <v>#N/A</v>
      </c>
      <c r="T65" s="8" t="e">
        <f t="shared" si="29"/>
        <v>#N/A</v>
      </c>
      <c r="U65" s="7"/>
      <c r="V65" s="2" t="s">
        <v>56</v>
      </c>
      <c r="AG65" s="25"/>
      <c r="AH65" s="25"/>
    </row>
    <row r="66" spans="1:34" x14ac:dyDescent="0.3">
      <c r="A66" s="4"/>
      <c r="B66" s="21">
        <v>90</v>
      </c>
      <c r="C66" s="8">
        <f t="shared" si="20"/>
        <v>1.6</v>
      </c>
      <c r="D66" s="8">
        <f t="shared" si="21"/>
        <v>1.1000000000000001</v>
      </c>
      <c r="E66" s="22"/>
      <c r="F66" s="4">
        <v>90</v>
      </c>
      <c r="G66" s="8" t="e">
        <f t="shared" si="22"/>
        <v>#N/A</v>
      </c>
      <c r="H66" s="8" t="e">
        <f t="shared" si="23"/>
        <v>#N/A</v>
      </c>
      <c r="I66" s="7"/>
      <c r="J66" s="24">
        <v>90</v>
      </c>
      <c r="K66" s="8" t="e">
        <f t="shared" si="24"/>
        <v>#N/A</v>
      </c>
      <c r="L66" s="8" t="e">
        <f t="shared" si="25"/>
        <v>#N/A</v>
      </c>
      <c r="M66" s="7"/>
      <c r="N66" s="24">
        <v>90</v>
      </c>
      <c r="O66" s="8" t="e">
        <f t="shared" si="26"/>
        <v>#N/A</v>
      </c>
      <c r="P66" s="8" t="e">
        <f t="shared" si="27"/>
        <v>#N/A</v>
      </c>
      <c r="Q66" s="7"/>
      <c r="R66" s="24">
        <v>90</v>
      </c>
      <c r="S66" s="8" t="e">
        <f t="shared" si="28"/>
        <v>#N/A</v>
      </c>
      <c r="T66" s="8" t="e">
        <f t="shared" si="29"/>
        <v>#N/A</v>
      </c>
      <c r="U66" s="7"/>
      <c r="V66" s="2" t="s">
        <v>56</v>
      </c>
      <c r="AG66" s="26"/>
      <c r="AH66" s="26"/>
    </row>
    <row r="67" spans="1:34" x14ac:dyDescent="0.3">
      <c r="A67" s="4"/>
      <c r="B67" s="21"/>
      <c r="C67" s="8">
        <f>C66-0.05</f>
        <v>1.55</v>
      </c>
      <c r="D67" s="8">
        <f>D66</f>
        <v>1.1000000000000001</v>
      </c>
      <c r="E67" s="22"/>
      <c r="F67" s="4"/>
      <c r="G67" s="8" t="e">
        <f>G66-0.05</f>
        <v>#N/A</v>
      </c>
      <c r="H67" s="8" t="e">
        <f>H66</f>
        <v>#N/A</v>
      </c>
      <c r="I67" s="7"/>
      <c r="J67" s="24"/>
      <c r="K67" s="8" t="e">
        <f>K66-0.05</f>
        <v>#N/A</v>
      </c>
      <c r="L67" s="8" t="e">
        <f>L66</f>
        <v>#N/A</v>
      </c>
      <c r="M67" s="7"/>
      <c r="N67" s="24"/>
      <c r="O67" s="8" t="e">
        <f>O66-0.05</f>
        <v>#N/A</v>
      </c>
      <c r="P67" s="8" t="e">
        <f>P66</f>
        <v>#N/A</v>
      </c>
      <c r="Q67" s="7"/>
      <c r="R67" s="24"/>
      <c r="S67" s="8" t="e">
        <f>S66-0.05</f>
        <v>#N/A</v>
      </c>
      <c r="T67" s="8" t="e">
        <f>T66</f>
        <v>#N/A</v>
      </c>
      <c r="U67" s="7"/>
      <c r="V67" s="2" t="s">
        <v>56</v>
      </c>
    </row>
    <row r="68" spans="1:34" x14ac:dyDescent="0.3">
      <c r="A68" s="4"/>
      <c r="B68" s="21" t="s">
        <v>10</v>
      </c>
      <c r="C68" s="8">
        <f>IFERROR(AVERAGE(C66,C70),0)</f>
        <v>2.2818181818181822</v>
      </c>
      <c r="D68" s="8">
        <f>IFERROR(AVERAGE(D66,D70)+0.1,0)</f>
        <v>1.2000000000000002</v>
      </c>
      <c r="E68" s="22" t="str">
        <f>E96</f>
        <v>Heat
90.0%</v>
      </c>
      <c r="F68" s="24" t="s">
        <v>10</v>
      </c>
      <c r="G68" s="8">
        <f>IFERROR(AVERAGE(G66,G70),0)</f>
        <v>0</v>
      </c>
      <c r="H68" s="8">
        <f>IFERROR(AVERAGE(H66,H70)+0.1,0)</f>
        <v>0</v>
      </c>
      <c r="I68" s="22" t="str">
        <f>I96</f>
        <v/>
      </c>
      <c r="J68" s="24" t="s">
        <v>10</v>
      </c>
      <c r="K68" s="8">
        <f>IFERROR(AVERAGE(K66,K70),0)</f>
        <v>0</v>
      </c>
      <c r="L68" s="8">
        <f>IFERROR(AVERAGE(L66,L70)+0.1,0)</f>
        <v>0</v>
      </c>
      <c r="M68" s="22" t="str">
        <f>M96</f>
        <v/>
      </c>
      <c r="N68" s="24" t="s">
        <v>10</v>
      </c>
      <c r="O68" s="8">
        <f>IFERROR(AVERAGE(O66,O70),0)</f>
        <v>0</v>
      </c>
      <c r="P68" s="8">
        <f>IFERROR(AVERAGE(P66,P70)+0.1,0)</f>
        <v>0</v>
      </c>
      <c r="Q68" s="22" t="str">
        <f>Q96</f>
        <v/>
      </c>
      <c r="R68" s="24" t="s">
        <v>10</v>
      </c>
      <c r="S68" s="8">
        <f>IFERROR(AVERAGE(S66,S70),0)</f>
        <v>0</v>
      </c>
      <c r="T68" s="8">
        <f>IFERROR(AVERAGE(T66,T70)+0.1,0)</f>
        <v>0</v>
      </c>
      <c r="U68" s="22" t="str">
        <f>U96</f>
        <v/>
      </c>
      <c r="V68" s="2" t="s">
        <v>56</v>
      </c>
    </row>
    <row r="69" spans="1:34" x14ac:dyDescent="0.3">
      <c r="A69" s="4"/>
      <c r="B69" s="21"/>
      <c r="C69" s="8">
        <f>C70+0.05</f>
        <v>3.0136363636363637</v>
      </c>
      <c r="D69" s="8">
        <f>D70</f>
        <v>1.1000000000000003</v>
      </c>
      <c r="E69" s="22"/>
      <c r="F69" s="4"/>
      <c r="G69" s="8" t="e">
        <f>G70+0.05</f>
        <v>#N/A</v>
      </c>
      <c r="H69" s="8" t="e">
        <f>H70</f>
        <v>#N/A</v>
      </c>
      <c r="I69" s="7"/>
      <c r="J69" s="24"/>
      <c r="K69" s="8" t="e">
        <f>K70+0.05</f>
        <v>#N/A</v>
      </c>
      <c r="L69" s="8" t="e">
        <f>L70</f>
        <v>#N/A</v>
      </c>
      <c r="M69" s="7"/>
      <c r="N69" s="24"/>
      <c r="O69" s="8" t="e">
        <f>O70+0.05</f>
        <v>#N/A</v>
      </c>
      <c r="P69" s="8" t="e">
        <f>P70</f>
        <v>#N/A</v>
      </c>
      <c r="Q69" s="7"/>
      <c r="R69" s="24"/>
      <c r="S69" s="8" t="e">
        <f>S70+0.05</f>
        <v>#N/A</v>
      </c>
      <c r="T69" s="8" t="e">
        <f>T70</f>
        <v>#N/A</v>
      </c>
      <c r="U69" s="7"/>
      <c r="V69" s="2" t="s">
        <v>56</v>
      </c>
    </row>
    <row r="70" spans="1:34" x14ac:dyDescent="0.3">
      <c r="A70" s="4"/>
      <c r="B70" s="21">
        <v>90</v>
      </c>
      <c r="C70" s="8">
        <f t="shared" ref="C70:C79" si="30">(rad+F$5*$L$5)*SIN(RADIANS(B70))+G$5</f>
        <v>2.9636363636363638</v>
      </c>
      <c r="D70" s="8">
        <f t="shared" ref="D70:D79" si="31">(rad+F$5)*COS(RADIANS(B70))+H$5</f>
        <v>1.1000000000000003</v>
      </c>
      <c r="E70" s="22"/>
      <c r="F70" s="4">
        <v>90</v>
      </c>
      <c r="G70" s="8" t="e">
        <f t="shared" ref="G70:G79" si="32">(rad+F$6*$L$5)*SIN(RADIANS(F70))+G$6</f>
        <v>#N/A</v>
      </c>
      <c r="H70" s="8" t="e">
        <f t="shared" ref="H70:H79" si="33">(rad+F$6)*COS(RADIANS(F70))+H$6</f>
        <v>#N/A</v>
      </c>
      <c r="I70" s="7"/>
      <c r="J70" s="24">
        <v>90</v>
      </c>
      <c r="K70" s="8" t="e">
        <f t="shared" ref="K70:K79" si="34">(rad+F$7*$L$5)*SIN(RADIANS(J70))+G$7</f>
        <v>#N/A</v>
      </c>
      <c r="L70" s="8" t="e">
        <f t="shared" ref="L70:L79" si="35">(rad+F$7)*COS(RADIANS(J70))+H$7</f>
        <v>#N/A</v>
      </c>
      <c r="M70" s="7"/>
      <c r="N70" s="24">
        <v>90</v>
      </c>
      <c r="O70" s="8" t="e">
        <f t="shared" ref="O70:O79" si="36">(rad+F$8*$L$5)*SIN(RADIANS(N70))+G$8</f>
        <v>#N/A</v>
      </c>
      <c r="P70" s="8" t="e">
        <f t="shared" ref="P70:P79" si="37">(rad+F$8)*COS(RADIANS(N70))+H$8</f>
        <v>#N/A</v>
      </c>
      <c r="Q70" s="7"/>
      <c r="R70" s="24">
        <v>90</v>
      </c>
      <c r="S70" s="8" t="e">
        <f t="shared" ref="S70:S79" si="38">(rad+F$9*$L$5)*SIN(RADIANS(R70))+G$9</f>
        <v>#N/A</v>
      </c>
      <c r="T70" s="8" t="e">
        <f t="shared" ref="T70:T79" si="39">(rad+F$9)*COS(RADIANS(R70))+H$9</f>
        <v>#N/A</v>
      </c>
      <c r="U70" s="7"/>
      <c r="V70" s="2" t="s">
        <v>56</v>
      </c>
    </row>
    <row r="71" spans="1:34" x14ac:dyDescent="0.3">
      <c r="A71" s="4"/>
      <c r="B71" s="21">
        <v>100</v>
      </c>
      <c r="C71" s="8">
        <f t="shared" si="30"/>
        <v>2.9414004384996866</v>
      </c>
      <c r="D71" s="8">
        <f t="shared" si="31"/>
        <v>0.77006846243283245</v>
      </c>
      <c r="E71" s="22"/>
      <c r="F71" s="4">
        <v>100</v>
      </c>
      <c r="G71" s="8" t="e">
        <f t="shared" si="32"/>
        <v>#N/A</v>
      </c>
      <c r="H71" s="8" t="e">
        <f t="shared" si="33"/>
        <v>#N/A</v>
      </c>
      <c r="I71" s="7"/>
      <c r="J71" s="24">
        <v>100</v>
      </c>
      <c r="K71" s="8" t="e">
        <f t="shared" si="34"/>
        <v>#N/A</v>
      </c>
      <c r="L71" s="8" t="e">
        <f t="shared" si="35"/>
        <v>#N/A</v>
      </c>
      <c r="M71" s="7"/>
      <c r="N71" s="24">
        <v>100</v>
      </c>
      <c r="O71" s="8" t="e">
        <f t="shared" si="36"/>
        <v>#N/A</v>
      </c>
      <c r="P71" s="8" t="e">
        <f t="shared" si="37"/>
        <v>#N/A</v>
      </c>
      <c r="Q71" s="7"/>
      <c r="R71" s="24">
        <v>100</v>
      </c>
      <c r="S71" s="8" t="e">
        <f t="shared" si="38"/>
        <v>#N/A</v>
      </c>
      <c r="T71" s="8" t="e">
        <f t="shared" si="39"/>
        <v>#N/A</v>
      </c>
      <c r="U71" s="7"/>
      <c r="V71" s="2" t="s">
        <v>56</v>
      </c>
    </row>
    <row r="72" spans="1:34" x14ac:dyDescent="0.3">
      <c r="A72" s="4"/>
      <c r="B72" s="21">
        <v>110</v>
      </c>
      <c r="C72" s="8">
        <f t="shared" si="30"/>
        <v>2.8753682904230118</v>
      </c>
      <c r="D72" s="8">
        <f t="shared" si="31"/>
        <v>0.45016172768122953</v>
      </c>
      <c r="E72" s="22"/>
      <c r="F72" s="4">
        <v>110</v>
      </c>
      <c r="G72" s="8" t="e">
        <f t="shared" si="32"/>
        <v>#N/A</v>
      </c>
      <c r="H72" s="8" t="e">
        <f t="shared" si="33"/>
        <v>#N/A</v>
      </c>
      <c r="I72" s="7"/>
      <c r="J72" s="24">
        <v>110</v>
      </c>
      <c r="K72" s="8" t="e">
        <f t="shared" si="34"/>
        <v>#N/A</v>
      </c>
      <c r="L72" s="8" t="e">
        <f t="shared" si="35"/>
        <v>#N/A</v>
      </c>
      <c r="M72" s="7"/>
      <c r="N72" s="24">
        <v>110</v>
      </c>
      <c r="O72" s="8" t="e">
        <f t="shared" si="36"/>
        <v>#N/A</v>
      </c>
      <c r="P72" s="8" t="e">
        <f t="shared" si="37"/>
        <v>#N/A</v>
      </c>
      <c r="Q72" s="7"/>
      <c r="R72" s="24">
        <v>110</v>
      </c>
      <c r="S72" s="8" t="e">
        <f t="shared" si="38"/>
        <v>#N/A</v>
      </c>
      <c r="T72" s="8" t="e">
        <f t="shared" si="39"/>
        <v>#N/A</v>
      </c>
      <c r="U72" s="7"/>
      <c r="V72" s="2" t="s">
        <v>56</v>
      </c>
    </row>
    <row r="73" spans="1:34" x14ac:dyDescent="0.3">
      <c r="A73" s="4"/>
      <c r="B73" s="21">
        <v>120</v>
      </c>
      <c r="C73" s="8">
        <f t="shared" si="30"/>
        <v>2.7675462728117695</v>
      </c>
      <c r="D73" s="8">
        <f t="shared" si="31"/>
        <v>0.15000000000000047</v>
      </c>
      <c r="E73" s="22"/>
      <c r="F73" s="4">
        <v>120</v>
      </c>
      <c r="G73" s="8" t="e">
        <f t="shared" si="32"/>
        <v>#N/A</v>
      </c>
      <c r="H73" s="8" t="e">
        <f t="shared" si="33"/>
        <v>#N/A</v>
      </c>
      <c r="I73" s="7"/>
      <c r="J73" s="24">
        <v>120</v>
      </c>
      <c r="K73" s="8" t="e">
        <f t="shared" si="34"/>
        <v>#N/A</v>
      </c>
      <c r="L73" s="8" t="e">
        <f t="shared" si="35"/>
        <v>#N/A</v>
      </c>
      <c r="M73" s="7"/>
      <c r="N73" s="24">
        <v>120</v>
      </c>
      <c r="O73" s="8" t="e">
        <f t="shared" si="36"/>
        <v>#N/A</v>
      </c>
      <c r="P73" s="8" t="e">
        <f t="shared" si="37"/>
        <v>#N/A</v>
      </c>
      <c r="Q73" s="7"/>
      <c r="R73" s="24">
        <v>120</v>
      </c>
      <c r="S73" s="8" t="e">
        <f t="shared" si="38"/>
        <v>#N/A</v>
      </c>
      <c r="T73" s="8" t="e">
        <f t="shared" si="39"/>
        <v>#N/A</v>
      </c>
      <c r="U73" s="7"/>
      <c r="V73" s="2" t="s">
        <v>56</v>
      </c>
    </row>
    <row r="74" spans="1:34" x14ac:dyDescent="0.3">
      <c r="A74" s="4"/>
      <c r="B74" s="21">
        <v>130</v>
      </c>
      <c r="C74" s="8">
        <f t="shared" si="30"/>
        <v>2.6212105031105044</v>
      </c>
      <c r="D74" s="8">
        <f t="shared" si="31"/>
        <v>-0.12129645840442471</v>
      </c>
      <c r="E74" s="22"/>
      <c r="F74" s="4">
        <v>130</v>
      </c>
      <c r="G74" s="8" t="e">
        <f t="shared" si="32"/>
        <v>#N/A</v>
      </c>
      <c r="H74" s="8" t="e">
        <f t="shared" si="33"/>
        <v>#N/A</v>
      </c>
      <c r="I74" s="7"/>
      <c r="J74" s="24">
        <v>130</v>
      </c>
      <c r="K74" s="8" t="e">
        <f t="shared" si="34"/>
        <v>#N/A</v>
      </c>
      <c r="L74" s="8" t="e">
        <f t="shared" si="35"/>
        <v>#N/A</v>
      </c>
      <c r="M74" s="7"/>
      <c r="N74" s="24">
        <v>130</v>
      </c>
      <c r="O74" s="8" t="e">
        <f t="shared" si="36"/>
        <v>#N/A</v>
      </c>
      <c r="P74" s="8" t="e">
        <f t="shared" si="37"/>
        <v>#N/A</v>
      </c>
      <c r="Q74" s="7"/>
      <c r="R74" s="24">
        <v>130</v>
      </c>
      <c r="S74" s="8" t="e">
        <f t="shared" si="38"/>
        <v>#N/A</v>
      </c>
      <c r="T74" s="8" t="e">
        <f t="shared" si="39"/>
        <v>#N/A</v>
      </c>
      <c r="U74" s="7"/>
      <c r="V74" s="2" t="s">
        <v>56</v>
      </c>
    </row>
    <row r="75" spans="1:34" x14ac:dyDescent="0.3">
      <c r="A75" s="4"/>
      <c r="B75" s="21">
        <v>140</v>
      </c>
      <c r="C75" s="8">
        <f t="shared" si="30"/>
        <v>2.4408073196321172</v>
      </c>
      <c r="D75" s="8">
        <f t="shared" si="31"/>
        <v>-0.3554844419260581</v>
      </c>
      <c r="E75" s="22"/>
      <c r="F75" s="4">
        <v>140</v>
      </c>
      <c r="G75" s="8" t="e">
        <f t="shared" si="32"/>
        <v>#N/A</v>
      </c>
      <c r="H75" s="8" t="e">
        <f t="shared" si="33"/>
        <v>#N/A</v>
      </c>
      <c r="I75" s="7"/>
      <c r="J75" s="24">
        <v>140</v>
      </c>
      <c r="K75" s="8" t="e">
        <f t="shared" si="34"/>
        <v>#N/A</v>
      </c>
      <c r="L75" s="8" t="e">
        <f t="shared" si="35"/>
        <v>#N/A</v>
      </c>
      <c r="M75" s="7"/>
      <c r="N75" s="24">
        <v>140</v>
      </c>
      <c r="O75" s="8" t="e">
        <f t="shared" si="36"/>
        <v>#N/A</v>
      </c>
      <c r="P75" s="8" t="e">
        <f t="shared" si="37"/>
        <v>#N/A</v>
      </c>
      <c r="Q75" s="7"/>
      <c r="R75" s="24">
        <v>140</v>
      </c>
      <c r="S75" s="8" t="e">
        <f t="shared" si="38"/>
        <v>#N/A</v>
      </c>
      <c r="T75" s="8" t="e">
        <f t="shared" si="39"/>
        <v>#N/A</v>
      </c>
      <c r="U75" s="7"/>
      <c r="V75" s="2" t="s">
        <v>56</v>
      </c>
    </row>
    <row r="76" spans="1:34" x14ac:dyDescent="0.3">
      <c r="A76" s="4"/>
      <c r="B76" s="21">
        <v>150</v>
      </c>
      <c r="C76" s="8">
        <f t="shared" si="30"/>
        <v>2.2318181818181819</v>
      </c>
      <c r="D76" s="8">
        <f t="shared" si="31"/>
        <v>-0.54544826719043349</v>
      </c>
      <c r="E76" s="22"/>
      <c r="F76" s="4">
        <v>150</v>
      </c>
      <c r="G76" s="8" t="e">
        <f t="shared" si="32"/>
        <v>#N/A</v>
      </c>
      <c r="H76" s="8" t="e">
        <f t="shared" si="33"/>
        <v>#N/A</v>
      </c>
      <c r="I76" s="7"/>
      <c r="J76" s="24">
        <v>150</v>
      </c>
      <c r="K76" s="8" t="e">
        <f t="shared" si="34"/>
        <v>#N/A</v>
      </c>
      <c r="L76" s="8" t="e">
        <f t="shared" si="35"/>
        <v>#N/A</v>
      </c>
      <c r="M76" s="7"/>
      <c r="N76" s="24">
        <v>150</v>
      </c>
      <c r="O76" s="8" t="e">
        <f t="shared" si="36"/>
        <v>#N/A</v>
      </c>
      <c r="P76" s="8" t="e">
        <f t="shared" si="37"/>
        <v>#N/A</v>
      </c>
      <c r="Q76" s="7"/>
      <c r="R76" s="24">
        <v>150</v>
      </c>
      <c r="S76" s="8" t="e">
        <f t="shared" si="38"/>
        <v>#N/A</v>
      </c>
      <c r="T76" s="8" t="e">
        <f t="shared" si="39"/>
        <v>#N/A</v>
      </c>
      <c r="U76" s="7"/>
      <c r="V76" s="2" t="s">
        <v>56</v>
      </c>
    </row>
    <row r="77" spans="1:34" x14ac:dyDescent="0.3">
      <c r="A77" s="4"/>
      <c r="B77" s="21">
        <v>160</v>
      </c>
      <c r="C77" s="8">
        <f t="shared" si="30"/>
        <v>2.0005931188675699</v>
      </c>
      <c r="D77" s="8">
        <f t="shared" si="31"/>
        <v>-0.68541597949322575</v>
      </c>
      <c r="E77" s="22"/>
      <c r="F77" s="4">
        <v>160</v>
      </c>
      <c r="G77" s="8" t="e">
        <f t="shared" si="32"/>
        <v>#N/A</v>
      </c>
      <c r="H77" s="8" t="e">
        <f t="shared" si="33"/>
        <v>#N/A</v>
      </c>
      <c r="I77" s="7"/>
      <c r="J77" s="24">
        <v>160</v>
      </c>
      <c r="K77" s="8" t="e">
        <f t="shared" si="34"/>
        <v>#N/A</v>
      </c>
      <c r="L77" s="8" t="e">
        <f t="shared" si="35"/>
        <v>#N/A</v>
      </c>
      <c r="M77" s="7"/>
      <c r="N77" s="24">
        <v>160</v>
      </c>
      <c r="O77" s="8" t="e">
        <f t="shared" si="36"/>
        <v>#N/A</v>
      </c>
      <c r="P77" s="8" t="e">
        <f t="shared" si="37"/>
        <v>#N/A</v>
      </c>
      <c r="Q77" s="7"/>
      <c r="R77" s="24">
        <v>160</v>
      </c>
      <c r="S77" s="8" t="e">
        <f t="shared" si="38"/>
        <v>#N/A</v>
      </c>
      <c r="T77" s="8" t="e">
        <f t="shared" si="39"/>
        <v>#N/A</v>
      </c>
      <c r="U77" s="7"/>
      <c r="V77" s="2" t="s">
        <v>56</v>
      </c>
    </row>
    <row r="78" spans="1:34" x14ac:dyDescent="0.3">
      <c r="A78" s="4"/>
      <c r="B78" s="21">
        <v>170</v>
      </c>
      <c r="C78" s="8">
        <f t="shared" si="30"/>
        <v>1.7541577873125072</v>
      </c>
      <c r="D78" s="8">
        <f t="shared" si="31"/>
        <v>-0.77113473072319527</v>
      </c>
      <c r="E78" s="22"/>
      <c r="F78" s="4">
        <v>170</v>
      </c>
      <c r="G78" s="8" t="e">
        <f t="shared" si="32"/>
        <v>#N/A</v>
      </c>
      <c r="H78" s="8" t="e">
        <f t="shared" si="33"/>
        <v>#N/A</v>
      </c>
      <c r="I78" s="7"/>
      <c r="J78" s="24">
        <v>170</v>
      </c>
      <c r="K78" s="8" t="e">
        <f t="shared" si="34"/>
        <v>#N/A</v>
      </c>
      <c r="L78" s="8" t="e">
        <f t="shared" si="35"/>
        <v>#N/A</v>
      </c>
      <c r="M78" s="7"/>
      <c r="N78" s="24">
        <v>170</v>
      </c>
      <c r="O78" s="8" t="e">
        <f t="shared" si="36"/>
        <v>#N/A</v>
      </c>
      <c r="P78" s="8" t="e">
        <f t="shared" si="37"/>
        <v>#N/A</v>
      </c>
      <c r="Q78" s="7"/>
      <c r="R78" s="24">
        <v>170</v>
      </c>
      <c r="S78" s="8" t="e">
        <f t="shared" si="38"/>
        <v>#N/A</v>
      </c>
      <c r="T78" s="8" t="e">
        <f t="shared" si="39"/>
        <v>#N/A</v>
      </c>
      <c r="U78" s="7"/>
      <c r="V78" s="2" t="s">
        <v>56</v>
      </c>
    </row>
    <row r="79" spans="1:34" ht="15" thickBot="1" x14ac:dyDescent="0.35">
      <c r="A79" s="12"/>
      <c r="B79" s="37">
        <v>180</v>
      </c>
      <c r="C79" s="16">
        <f t="shared" si="30"/>
        <v>1.5000000000000002</v>
      </c>
      <c r="D79" s="16">
        <f t="shared" si="31"/>
        <v>-0.8</v>
      </c>
      <c r="E79" s="27"/>
      <c r="F79" s="12">
        <v>180</v>
      </c>
      <c r="G79" s="16" t="e">
        <f t="shared" si="32"/>
        <v>#N/A</v>
      </c>
      <c r="H79" s="16" t="e">
        <f t="shared" si="33"/>
        <v>#N/A</v>
      </c>
      <c r="I79" s="15"/>
      <c r="J79" s="36">
        <v>180</v>
      </c>
      <c r="K79" s="16" t="e">
        <f t="shared" si="34"/>
        <v>#N/A</v>
      </c>
      <c r="L79" s="16" t="e">
        <f t="shared" si="35"/>
        <v>#N/A</v>
      </c>
      <c r="M79" s="15"/>
      <c r="N79" s="36">
        <v>180</v>
      </c>
      <c r="O79" s="16" t="e">
        <f t="shared" si="36"/>
        <v>#N/A</v>
      </c>
      <c r="P79" s="16" t="e">
        <f t="shared" si="37"/>
        <v>#N/A</v>
      </c>
      <c r="Q79" s="15"/>
      <c r="R79" s="36">
        <v>180</v>
      </c>
      <c r="S79" s="16" t="e">
        <f t="shared" si="38"/>
        <v>#N/A</v>
      </c>
      <c r="T79" s="16" t="e">
        <f t="shared" si="39"/>
        <v>#N/A</v>
      </c>
      <c r="U79" s="15"/>
      <c r="V79" s="2" t="s">
        <v>56</v>
      </c>
    </row>
    <row r="80" spans="1:34" ht="15" thickTop="1" x14ac:dyDescent="0.3">
      <c r="V80" s="2" t="s">
        <v>56</v>
      </c>
    </row>
    <row r="81" spans="1:22" ht="15" thickBot="1" x14ac:dyDescent="0.35">
      <c r="V81" s="2" t="s">
        <v>56</v>
      </c>
    </row>
    <row r="82" spans="1:22" ht="15.6" thickTop="1" thickBot="1" x14ac:dyDescent="0.35">
      <c r="A82" s="63" t="s">
        <v>35</v>
      </c>
      <c r="B82" s="64"/>
      <c r="C82" s="64"/>
      <c r="D82" s="64"/>
      <c r="E82" s="70" t="s">
        <v>22</v>
      </c>
      <c r="F82" s="70"/>
      <c r="G82" s="71"/>
      <c r="H82" s="71"/>
      <c r="I82" s="70" t="s">
        <v>36</v>
      </c>
      <c r="J82" s="70"/>
      <c r="K82" s="71"/>
      <c r="L82" s="71"/>
      <c r="M82" s="70" t="s">
        <v>23</v>
      </c>
      <c r="N82" s="70"/>
      <c r="O82" s="71"/>
      <c r="P82" s="71"/>
      <c r="Q82" s="70" t="s">
        <v>24</v>
      </c>
      <c r="R82" s="70"/>
      <c r="S82" s="71"/>
      <c r="T82" s="71"/>
      <c r="U82" s="72" t="s">
        <v>15</v>
      </c>
      <c r="V82" s="2" t="s">
        <v>56</v>
      </c>
    </row>
    <row r="83" spans="1:22" ht="15" thickTop="1" x14ac:dyDescent="0.3">
      <c r="A83" s="28" t="s">
        <v>16</v>
      </c>
      <c r="B83" s="34"/>
      <c r="C83" s="34"/>
      <c r="D83" s="34"/>
      <c r="E83" s="66" t="b">
        <f>X4</f>
        <v>1</v>
      </c>
      <c r="F83" s="61"/>
      <c r="G83" s="34"/>
      <c r="H83" s="34"/>
      <c r="I83" s="66" t="b">
        <f>Z4</f>
        <v>0</v>
      </c>
      <c r="J83" s="61"/>
      <c r="K83" s="34"/>
      <c r="L83" s="34"/>
      <c r="M83" s="66" t="b">
        <f>AB4</f>
        <v>0</v>
      </c>
      <c r="N83" s="61"/>
      <c r="O83" s="34"/>
      <c r="P83" s="34"/>
      <c r="Q83" s="66" t="b">
        <f>AD4</f>
        <v>0</v>
      </c>
      <c r="R83" s="61"/>
      <c r="S83" s="34"/>
      <c r="T83" s="34"/>
      <c r="U83" s="31" t="b">
        <f>AF4</f>
        <v>0</v>
      </c>
      <c r="V83" s="2" t="s">
        <v>56</v>
      </c>
    </row>
    <row r="84" spans="1:22" ht="15" thickBot="1" x14ac:dyDescent="0.35">
      <c r="A84" s="12" t="s">
        <v>25</v>
      </c>
      <c r="B84" s="13"/>
      <c r="C84" s="13"/>
      <c r="D84" s="13"/>
      <c r="E84" s="69">
        <f>IF(E83,1,NA())</f>
        <v>1</v>
      </c>
      <c r="F84" s="58"/>
      <c r="G84" s="13"/>
      <c r="H84" s="13"/>
      <c r="I84" s="69" t="e">
        <f t="shared" ref="I84" si="40">IF(I83,1,NA())</f>
        <v>#N/A</v>
      </c>
      <c r="J84" s="58"/>
      <c r="K84" s="13"/>
      <c r="L84" s="13"/>
      <c r="M84" s="69" t="e">
        <f>IF(M83,1,NA())</f>
        <v>#N/A</v>
      </c>
      <c r="N84" s="58"/>
      <c r="O84" s="13"/>
      <c r="P84" s="13"/>
      <c r="Q84" s="69" t="e">
        <f>IF(Q83,1,NA())</f>
        <v>#N/A</v>
      </c>
      <c r="R84" s="58"/>
      <c r="S84" s="13"/>
      <c r="T84" s="13"/>
      <c r="U84" s="27" t="e">
        <f>IF(U83,1,NA())</f>
        <v>#N/A</v>
      </c>
      <c r="V84" s="2" t="s">
        <v>56</v>
      </c>
    </row>
    <row r="85" spans="1:22" ht="15.6" thickTop="1" thickBot="1" x14ac:dyDescent="0.35">
      <c r="A85" s="4" t="s">
        <v>38</v>
      </c>
      <c r="B85" s="5"/>
      <c r="C85" s="5"/>
      <c r="D85" s="5"/>
      <c r="E85" s="67">
        <f>SUM($E$84:E84)</f>
        <v>1</v>
      </c>
      <c r="F85" s="60"/>
      <c r="G85" s="5"/>
      <c r="H85" s="5"/>
      <c r="I85" s="67" t="e">
        <f>SUM($E$84:I84)</f>
        <v>#N/A</v>
      </c>
      <c r="J85" s="60"/>
      <c r="K85" s="5"/>
      <c r="L85" s="5"/>
      <c r="M85" s="67" t="e">
        <f>SUM($E$84:M84)</f>
        <v>#N/A</v>
      </c>
      <c r="N85" s="60"/>
      <c r="O85" s="5"/>
      <c r="P85" s="5"/>
      <c r="Q85" s="67" t="e">
        <f>SUM($E$84:Q84)</f>
        <v>#N/A</v>
      </c>
      <c r="R85" s="60"/>
      <c r="S85" s="5"/>
      <c r="T85" s="5"/>
      <c r="U85" s="67" t="e">
        <f>SUM($E$84:U84)</f>
        <v>#N/A</v>
      </c>
      <c r="V85" s="2" t="s">
        <v>56</v>
      </c>
    </row>
    <row r="86" spans="1:22" ht="15" thickTop="1" x14ac:dyDescent="0.3">
      <c r="A86" s="28" t="s">
        <v>30</v>
      </c>
      <c r="B86" s="34"/>
      <c r="C86" s="34"/>
      <c r="D86" s="34"/>
      <c r="E86" s="66" t="b">
        <f>AND(E$83,LEN(E87)&gt;0)</f>
        <v>1</v>
      </c>
      <c r="F86" s="61"/>
      <c r="G86" s="34"/>
      <c r="H86" s="34"/>
      <c r="I86" s="66" t="b">
        <f>AND(I$83,LEN(I87)&gt;0)</f>
        <v>0</v>
      </c>
      <c r="J86" s="61"/>
      <c r="K86" s="34"/>
      <c r="L86" s="34"/>
      <c r="M86" s="66" t="b">
        <f>AND(M$83,LEN(M87)&gt;0)</f>
        <v>0</v>
      </c>
      <c r="N86" s="61"/>
      <c r="O86" s="34"/>
      <c r="P86" s="34"/>
      <c r="Q86" s="66" t="b">
        <f>AND(Q$83,LEN(Q87)&gt;0)</f>
        <v>0</v>
      </c>
      <c r="R86" s="61"/>
      <c r="S86" s="34"/>
      <c r="T86" s="34"/>
      <c r="U86" s="31" t="b">
        <f>AND(U$83,LEN(U87)&gt;0)</f>
        <v>0</v>
      </c>
      <c r="V86" s="2" t="s">
        <v>56</v>
      </c>
    </row>
    <row r="87" spans="1:22" x14ac:dyDescent="0.3">
      <c r="A87" s="4" t="s">
        <v>9</v>
      </c>
      <c r="B87" s="5"/>
      <c r="C87" s="5"/>
      <c r="D87" s="5"/>
      <c r="E87" s="67" t="str">
        <f>IF(LEN(X3)&gt;0,X3,"")</f>
        <v>Tungsten Lightbulb</v>
      </c>
      <c r="F87" s="60"/>
      <c r="G87" s="5"/>
      <c r="H87" s="5"/>
      <c r="I87" s="67" t="str">
        <f>IF(LEN(Z3)&gt;0,Z3,"")</f>
        <v/>
      </c>
      <c r="J87" s="60"/>
      <c r="K87" s="5"/>
      <c r="L87" s="5"/>
      <c r="M87" s="67" t="str">
        <f>IF(LEN(AB3)&gt;0, AB3,"")</f>
        <v/>
      </c>
      <c r="N87" s="60"/>
      <c r="O87" s="5"/>
      <c r="P87" s="5"/>
      <c r="Q87" s="67" t="str">
        <f>IF(LEN(AD3)&gt;0,AD3,"")</f>
        <v/>
      </c>
      <c r="R87" s="60"/>
      <c r="S87" s="5"/>
      <c r="T87" s="5"/>
      <c r="U87" s="22" t="str">
        <f>IF(LEN(AF3)&gt;0,AF3,"")</f>
        <v/>
      </c>
      <c r="V87" s="2" t="s">
        <v>56</v>
      </c>
    </row>
    <row r="88" spans="1:22" ht="15" thickBot="1" x14ac:dyDescent="0.35">
      <c r="A88" s="12" t="s">
        <v>31</v>
      </c>
      <c r="B88" s="13"/>
      <c r="C88" s="13"/>
      <c r="D88" s="13"/>
      <c r="E88" s="69" t="str">
        <f>IF(E86,E87,"")</f>
        <v>Tungsten Lightbulb</v>
      </c>
      <c r="F88" s="58"/>
      <c r="G88" s="13"/>
      <c r="H88" s="13"/>
      <c r="I88" s="69" t="str">
        <f>IF(I86,I87,"")</f>
        <v/>
      </c>
      <c r="J88" s="58"/>
      <c r="K88" s="13"/>
      <c r="L88" s="13"/>
      <c r="M88" s="69" t="str">
        <f>IF(M86,M87,"")</f>
        <v/>
      </c>
      <c r="N88" s="58"/>
      <c r="O88" s="13"/>
      <c r="P88" s="13"/>
      <c r="Q88" s="69" t="str">
        <f>IF(Q86,Q87,"")</f>
        <v/>
      </c>
      <c r="R88" s="58"/>
      <c r="S88" s="13"/>
      <c r="T88" s="13"/>
      <c r="U88" s="27" t="str">
        <f>IF(U86,U87,"")</f>
        <v/>
      </c>
      <c r="V88" s="2" t="s">
        <v>56</v>
      </c>
    </row>
    <row r="89" spans="1:22" ht="15" thickTop="1" x14ac:dyDescent="0.3">
      <c r="A89" s="28" t="s">
        <v>29</v>
      </c>
      <c r="B89" s="34"/>
      <c r="C89" s="34"/>
      <c r="D89" s="34"/>
      <c r="E89" s="66" t="b">
        <v>1</v>
      </c>
      <c r="F89" s="61"/>
      <c r="G89" s="34"/>
      <c r="H89" s="34"/>
      <c r="I89" s="66" t="b">
        <f>AND(I$83,LEN(I90)&gt;0)</f>
        <v>0</v>
      </c>
      <c r="J89" s="61"/>
      <c r="K89" s="34"/>
      <c r="L89" s="34"/>
      <c r="M89" s="66" t="b">
        <f>AND(M$83,LEN(M90)&gt;0)</f>
        <v>0</v>
      </c>
      <c r="N89" s="61"/>
      <c r="O89" s="34"/>
      <c r="P89" s="34"/>
      <c r="Q89" s="66" t="b">
        <f>AND(Q$83,LEN(Q90)&gt;0)</f>
        <v>0</v>
      </c>
      <c r="R89" s="61"/>
      <c r="S89" s="34"/>
      <c r="T89" s="34"/>
      <c r="U89" s="31" t="b">
        <f>AND(U$83,LEN(U90)&gt;0)</f>
        <v>0</v>
      </c>
      <c r="V89" s="2" t="s">
        <v>56</v>
      </c>
    </row>
    <row r="90" spans="1:22" x14ac:dyDescent="0.3">
      <c r="A90" s="4" t="s">
        <v>28</v>
      </c>
      <c r="B90" s="5"/>
      <c r="C90" s="5"/>
      <c r="D90" s="5"/>
      <c r="E90" s="67" t="str">
        <f>IF(ISTEXT(X6),X6&amp;CHAR(10),"")</f>
        <v xml:space="preserve">Elec
</v>
      </c>
      <c r="F90" s="60"/>
      <c r="G90" s="5"/>
      <c r="H90" s="5"/>
      <c r="I90" s="67" t="str">
        <f>IF(ISTEXT(Z6),Z6&amp;CHAR(10),"")</f>
        <v/>
      </c>
      <c r="J90" s="60"/>
      <c r="K90" s="5"/>
      <c r="L90" s="5"/>
      <c r="M90" s="67" t="str">
        <f>IF(ISTEXT(AB6),AB6&amp;CHAR(10),"")</f>
        <v/>
      </c>
      <c r="N90" s="60"/>
      <c r="O90" s="5"/>
      <c r="P90" s="5"/>
      <c r="Q90" s="67" t="str">
        <f>IF(ISTEXT(AD6),AD6&amp;CHAR(10),"")</f>
        <v/>
      </c>
      <c r="R90" s="60"/>
      <c r="S90" s="5"/>
      <c r="T90" s="5"/>
      <c r="U90" s="22" t="str">
        <f>IF(ISTEXT(AF6),AF6&amp;CHAR(10),"")</f>
        <v/>
      </c>
      <c r="V90" s="2" t="s">
        <v>56</v>
      </c>
    </row>
    <row r="91" spans="1:22" x14ac:dyDescent="0.3">
      <c r="A91" s="4" t="s">
        <v>27</v>
      </c>
      <c r="B91" s="5"/>
      <c r="C91" s="5"/>
      <c r="D91" s="5"/>
      <c r="E91" s="68">
        <f>Y6</f>
        <v>1</v>
      </c>
      <c r="F91" s="59"/>
      <c r="G91" s="5"/>
      <c r="H91" s="5"/>
      <c r="I91" s="68">
        <f>AA6</f>
        <v>9.9999999999999978E-2</v>
      </c>
      <c r="J91" s="59"/>
      <c r="K91" s="5"/>
      <c r="L91" s="5"/>
      <c r="M91" s="68">
        <f>AC6</f>
        <v>9.9999999999999978E-2</v>
      </c>
      <c r="N91" s="59"/>
      <c r="O91" s="5"/>
      <c r="P91" s="5"/>
      <c r="Q91" s="68">
        <f>AE6</f>
        <v>9.9999999999999978E-2</v>
      </c>
      <c r="R91" s="59"/>
      <c r="S91" s="5"/>
      <c r="T91" s="5"/>
      <c r="U91" s="65">
        <f>AG6</f>
        <v>9.9999999999999978E-2</v>
      </c>
      <c r="V91" s="2" t="s">
        <v>56</v>
      </c>
    </row>
    <row r="92" spans="1:22" ht="15" thickBot="1" x14ac:dyDescent="0.35">
      <c r="A92" s="12" t="s">
        <v>26</v>
      </c>
      <c r="B92" s="13"/>
      <c r="C92" s="13"/>
      <c r="D92" s="13"/>
      <c r="E92" s="69" t="str">
        <f>IF(E89,E90&amp;TEXT(E91,"0.0%"),"")</f>
        <v>Elec
100.0%</v>
      </c>
      <c r="F92" s="58"/>
      <c r="G92" s="13"/>
      <c r="H92" s="13"/>
      <c r="I92" s="69" t="str">
        <f>IF(I89,I90&amp;TEXT(I91,"0.0%"),"")</f>
        <v/>
      </c>
      <c r="J92" s="58"/>
      <c r="K92" s="13"/>
      <c r="L92" s="13"/>
      <c r="M92" s="69" t="str">
        <f>IF(M89,M90&amp;TEXT(M91,"0.0%"),"")</f>
        <v/>
      </c>
      <c r="N92" s="58"/>
      <c r="O92" s="13"/>
      <c r="P92" s="13"/>
      <c r="Q92" s="69" t="str">
        <f>IF(Q89,Q90&amp;TEXT(Q91,"0.0%"),"")</f>
        <v/>
      </c>
      <c r="R92" s="58"/>
      <c r="S92" s="13"/>
      <c r="T92" s="13"/>
      <c r="U92" s="27" t="str">
        <f>IF(U89,U90&amp;TEXT(U91,"0.0%"),"")</f>
        <v/>
      </c>
      <c r="V92" s="2" t="s">
        <v>56</v>
      </c>
    </row>
    <row r="93" spans="1:22" ht="15" thickTop="1" x14ac:dyDescent="0.3">
      <c r="A93" s="28" t="s">
        <v>32</v>
      </c>
      <c r="B93" s="34"/>
      <c r="C93" s="34"/>
      <c r="D93" s="34"/>
      <c r="E93" s="66" t="b">
        <f>AND(E$83,E95&gt;0)</f>
        <v>1</v>
      </c>
      <c r="F93" s="66"/>
      <c r="G93" s="66"/>
      <c r="H93" s="66"/>
      <c r="I93" s="66" t="b">
        <f>AND(I$83,I95&gt;0)</f>
        <v>0</v>
      </c>
      <c r="J93" s="66"/>
      <c r="K93" s="66"/>
      <c r="L93" s="66"/>
      <c r="M93" s="66" t="b">
        <f>AND(M$83,M95&gt;0)</f>
        <v>0</v>
      </c>
      <c r="N93" s="66"/>
      <c r="O93" s="66"/>
      <c r="P93" s="66"/>
      <c r="Q93" s="66" t="b">
        <f>AND(Q$83,Q95&gt;0)</f>
        <v>0</v>
      </c>
      <c r="R93" s="66"/>
      <c r="S93" s="66"/>
      <c r="T93" s="66"/>
      <c r="U93" s="31" t="b">
        <f>AND(U$83,U95&gt;0)</f>
        <v>0</v>
      </c>
      <c r="V93" s="2" t="s">
        <v>56</v>
      </c>
    </row>
    <row r="94" spans="1:22" x14ac:dyDescent="0.3">
      <c r="A94" s="4" t="s">
        <v>28</v>
      </c>
      <c r="B94" s="5"/>
      <c r="C94" s="5"/>
      <c r="D94" s="5"/>
      <c r="E94" s="67" t="str">
        <f>IF(ISTEXT(X7),X7&amp;CHAR(10),"")</f>
        <v xml:space="preserve">Heat
</v>
      </c>
      <c r="F94" s="67"/>
      <c r="G94" s="67"/>
      <c r="H94" s="67"/>
      <c r="I94" s="67" t="str">
        <f>IF(ISTEXT(Z7),Z7&amp;CHAR(10),"")</f>
        <v/>
      </c>
      <c r="J94" s="67"/>
      <c r="K94" s="67"/>
      <c r="L94" s="67"/>
      <c r="M94" s="67" t="str">
        <f>IF(ISTEXT(AB7),AB7&amp;CHAR(10),"")</f>
        <v/>
      </c>
      <c r="N94" s="67"/>
      <c r="O94" s="67"/>
      <c r="P94" s="67"/>
      <c r="Q94" s="67" t="str">
        <f>IF(ISTEXT(AD7),AD7&amp;CHAR(10),"")</f>
        <v/>
      </c>
      <c r="R94" s="67"/>
      <c r="S94" s="67"/>
      <c r="T94" s="67"/>
      <c r="U94" s="22" t="str">
        <f>IF(ISTEXT(AF7),AF7&amp;CHAR(10),"")</f>
        <v/>
      </c>
      <c r="V94" s="2" t="s">
        <v>56</v>
      </c>
    </row>
    <row r="95" spans="1:22" x14ac:dyDescent="0.3">
      <c r="A95" s="4" t="s">
        <v>27</v>
      </c>
      <c r="B95" s="5"/>
      <c r="C95" s="5"/>
      <c r="D95" s="5"/>
      <c r="E95" s="68">
        <f>Y7</f>
        <v>0.9</v>
      </c>
      <c r="F95" s="68"/>
      <c r="G95" s="67"/>
      <c r="H95" s="67"/>
      <c r="I95" s="68">
        <f>AA7</f>
        <v>0</v>
      </c>
      <c r="J95" s="68"/>
      <c r="K95" s="67"/>
      <c r="L95" s="67"/>
      <c r="M95" s="68">
        <f>AC7</f>
        <v>0</v>
      </c>
      <c r="N95" s="68"/>
      <c r="O95" s="67"/>
      <c r="P95" s="67"/>
      <c r="Q95" s="68">
        <f>AE7</f>
        <v>0</v>
      </c>
      <c r="R95" s="68"/>
      <c r="S95" s="67"/>
      <c r="T95" s="67"/>
      <c r="U95" s="65">
        <f>AG7</f>
        <v>0</v>
      </c>
      <c r="V95" s="2" t="s">
        <v>56</v>
      </c>
    </row>
    <row r="96" spans="1:22" ht="15" thickBot="1" x14ac:dyDescent="0.35">
      <c r="A96" s="12" t="s">
        <v>31</v>
      </c>
      <c r="B96" s="13"/>
      <c r="C96" s="13"/>
      <c r="D96" s="13"/>
      <c r="E96" s="69" t="str">
        <f>IF(E93,E94&amp;TEXT(E95,"0.0%"),"")</f>
        <v>Heat
90.0%</v>
      </c>
      <c r="F96" s="69"/>
      <c r="G96" s="69"/>
      <c r="H96" s="69"/>
      <c r="I96" s="69" t="str">
        <f>IF(I93,I94&amp;TEXT(I95,"0.0%"),"")</f>
        <v/>
      </c>
      <c r="J96" s="69"/>
      <c r="K96" s="69"/>
      <c r="L96" s="69"/>
      <c r="M96" s="69" t="str">
        <f>IF(M93,M94&amp;TEXT(M95,"0.0%"),"")</f>
        <v/>
      </c>
      <c r="N96" s="69"/>
      <c r="O96" s="69"/>
      <c r="P96" s="69"/>
      <c r="Q96" s="69" t="str">
        <f>IF(Q93,Q94&amp;TEXT(Q95,"0.0%"),"")</f>
        <v/>
      </c>
      <c r="R96" s="69"/>
      <c r="S96" s="69"/>
      <c r="T96" s="69"/>
      <c r="U96" s="27" t="str">
        <f>IF(U93,U94&amp;TEXT(U95,"0.0%"),"")</f>
        <v/>
      </c>
      <c r="V96" s="2" t="s">
        <v>56</v>
      </c>
    </row>
    <row r="97" spans="1:22" ht="15" thickTop="1" x14ac:dyDescent="0.3">
      <c r="A97" s="28" t="s">
        <v>33</v>
      </c>
      <c r="B97" s="34"/>
      <c r="C97" s="34"/>
      <c r="D97" s="34"/>
      <c r="E97" s="66" t="b">
        <f>AND(E$83,E99&gt;0)</f>
        <v>0</v>
      </c>
      <c r="F97" s="66"/>
      <c r="G97" s="66"/>
      <c r="H97" s="66"/>
      <c r="I97" s="66" t="b">
        <f>AND(I$83,I99&gt;0)</f>
        <v>0</v>
      </c>
      <c r="J97" s="66"/>
      <c r="K97" s="66"/>
      <c r="L97" s="66"/>
      <c r="M97" s="66" t="b">
        <f>AND(M$83,M99&gt;0)</f>
        <v>0</v>
      </c>
      <c r="N97" s="66"/>
      <c r="O97" s="66"/>
      <c r="P97" s="66"/>
      <c r="Q97" s="66" t="b">
        <f>AND(Q$83,Q99&gt;0)</f>
        <v>0</v>
      </c>
      <c r="R97" s="66"/>
      <c r="S97" s="66"/>
      <c r="T97" s="66"/>
      <c r="U97" s="31" t="b">
        <f>AND(U$83,U99&gt;0)</f>
        <v>0</v>
      </c>
      <c r="V97" s="2" t="s">
        <v>56</v>
      </c>
    </row>
    <row r="98" spans="1:22" x14ac:dyDescent="0.3">
      <c r="A98" s="4" t="s">
        <v>28</v>
      </c>
      <c r="B98" s="5"/>
      <c r="C98" s="5"/>
      <c r="D98" s="5"/>
      <c r="E98" s="67" t="str">
        <f>IF(ISTEXT(X8),X8&amp;CHAR(10),"")</f>
        <v/>
      </c>
      <c r="F98" s="67"/>
      <c r="G98" s="67"/>
      <c r="H98" s="67"/>
      <c r="I98" s="67" t="str">
        <f>IF(ISTEXT(Z8),Z8&amp;CHAR(10),"")</f>
        <v/>
      </c>
      <c r="J98" s="67"/>
      <c r="K98" s="67"/>
      <c r="L98" s="67"/>
      <c r="M98" s="67" t="str">
        <f>IF(ISTEXT(AB8),AB8&amp;CHAR(10),"")</f>
        <v/>
      </c>
      <c r="N98" s="67"/>
      <c r="O98" s="67"/>
      <c r="P98" s="67"/>
      <c r="Q98" s="67" t="str">
        <f>IF(ISTEXT(AD8),AD8&amp;CHAR(10),"")</f>
        <v/>
      </c>
      <c r="R98" s="67"/>
      <c r="S98" s="67"/>
      <c r="T98" s="67"/>
      <c r="U98" s="22" t="str">
        <f>IF(ISTEXT(AF8),AF8&amp;CHAR(10),"")</f>
        <v/>
      </c>
      <c r="V98" s="2" t="s">
        <v>56</v>
      </c>
    </row>
    <row r="99" spans="1:22" x14ac:dyDescent="0.3">
      <c r="A99" s="4" t="s">
        <v>27</v>
      </c>
      <c r="B99" s="5"/>
      <c r="C99" s="5"/>
      <c r="D99" s="5"/>
      <c r="E99" s="68">
        <f>Y8</f>
        <v>0</v>
      </c>
      <c r="F99" s="68"/>
      <c r="G99" s="67"/>
      <c r="H99" s="67"/>
      <c r="I99" s="68">
        <f>AA8</f>
        <v>0</v>
      </c>
      <c r="J99" s="68"/>
      <c r="K99" s="67"/>
      <c r="L99" s="67"/>
      <c r="M99" s="68">
        <f>AC8</f>
        <v>0</v>
      </c>
      <c r="N99" s="68"/>
      <c r="O99" s="67"/>
      <c r="P99" s="67"/>
      <c r="Q99" s="68">
        <f>AE8</f>
        <v>0</v>
      </c>
      <c r="R99" s="68"/>
      <c r="S99" s="67"/>
      <c r="T99" s="67"/>
      <c r="U99" s="65">
        <f>AG8</f>
        <v>0</v>
      </c>
      <c r="V99" s="2" t="s">
        <v>56</v>
      </c>
    </row>
    <row r="100" spans="1:22" ht="15" thickBot="1" x14ac:dyDescent="0.35">
      <c r="A100" s="12" t="s">
        <v>31</v>
      </c>
      <c r="B100" s="13"/>
      <c r="C100" s="13"/>
      <c r="D100" s="13"/>
      <c r="E100" s="69" t="str">
        <f>IF(E97,E98&amp;TEXT(E99,"0.0%"),"")</f>
        <v/>
      </c>
      <c r="F100" s="69"/>
      <c r="G100" s="69"/>
      <c r="H100" s="69"/>
      <c r="I100" s="69" t="str">
        <f>IF(I97,I98&amp;TEXT(I99,"0.0%"),"")</f>
        <v/>
      </c>
      <c r="J100" s="69"/>
      <c r="K100" s="69"/>
      <c r="L100" s="69"/>
      <c r="M100" s="69" t="str">
        <f>IF(M97,M98&amp;TEXT(M99,"0.0%"),"")</f>
        <v/>
      </c>
      <c r="N100" s="69"/>
      <c r="O100" s="69"/>
      <c r="P100" s="69"/>
      <c r="Q100" s="69" t="str">
        <f>IF(Q97,Q98&amp;TEXT(Q99,"0.0%"),"")</f>
        <v/>
      </c>
      <c r="R100" s="69"/>
      <c r="S100" s="69"/>
      <c r="T100" s="69"/>
      <c r="U100" s="27" t="str">
        <f>IF(U97,U98&amp;TEXT(U99,"0.0%"),"")</f>
        <v/>
      </c>
      <c r="V100" s="2" t="s">
        <v>56</v>
      </c>
    </row>
    <row r="101" spans="1:22" ht="15" thickTop="1" x14ac:dyDescent="0.3">
      <c r="A101" s="28" t="s">
        <v>34</v>
      </c>
      <c r="B101" s="34"/>
      <c r="C101" s="34"/>
      <c r="D101" s="34"/>
      <c r="E101" s="66" t="b">
        <f>IF(COUNTA($E$83:E83)=_xlfn.AGGREGATE(4,6,$E$85:$U$85),TRUE,AND(E$83,LEN(E102)&gt;0,ISNA(E85)&lt;&gt;TRUE))</f>
        <v>1</v>
      </c>
      <c r="F101" s="61"/>
      <c r="G101" s="34"/>
      <c r="H101" s="34"/>
      <c r="I101" s="66" t="b">
        <f>IF(COUNTA($E$83:I83)=_xlfn.AGGREGATE(4,6,$E$85:$U$85),TRUE,AND(I$83,LEN(I102)&gt;0,ISNA(I85)&lt;&gt;TRUE))</f>
        <v>0</v>
      </c>
      <c r="J101" s="61"/>
      <c r="K101" s="34"/>
      <c r="L101" s="34"/>
      <c r="M101" s="66" t="b">
        <f>IF(COUNTA($E$83:M83)=_xlfn.AGGREGATE(4,6,$E$85:$U$85),TRUE,AND(M$83,LEN(M102)&gt;0,ISNA(M85)&lt;&gt;TRUE))</f>
        <v>0</v>
      </c>
      <c r="N101" s="61"/>
      <c r="O101" s="34"/>
      <c r="P101" s="34"/>
      <c r="Q101" s="66" t="b">
        <f>IF(COUNTA($E$83:Q83)=_xlfn.AGGREGATE(4,6,$E$85:$U$85),TRUE,AND(Q$83,LEN(Q102)&gt;0,ISNA(Q85)&lt;&gt;TRUE))</f>
        <v>0</v>
      </c>
      <c r="R101" s="61"/>
      <c r="S101" s="34"/>
      <c r="T101" s="34"/>
      <c r="U101" s="66" t="b">
        <f>IF(COUNTA($E$83:U83)=_xlfn.AGGREGATE(4,6,$E$85:$U$85),TRUE,AND(U$83,LEN(U102)&gt;0,ISNA(U85)&lt;&gt;TRUE))</f>
        <v>0</v>
      </c>
      <c r="V101" s="2" t="s">
        <v>56</v>
      </c>
    </row>
    <row r="102" spans="1:22" x14ac:dyDescent="0.3">
      <c r="A102" s="4" t="s">
        <v>28</v>
      </c>
      <c r="B102" s="5"/>
      <c r="C102" s="5"/>
      <c r="D102" s="5"/>
      <c r="E102" s="67" t="str">
        <f>IF(ISTEXT(X9),X9&amp;CHAR(10),"")</f>
        <v xml:space="preserve">Light
</v>
      </c>
      <c r="F102" s="60"/>
      <c r="G102" s="5"/>
      <c r="H102" s="5"/>
      <c r="I102" s="67" t="str">
        <f>IF(ISTEXT(Z9),Z9&amp;CHAR(10),"")</f>
        <v/>
      </c>
      <c r="J102" s="60"/>
      <c r="K102" s="5"/>
      <c r="L102" s="5"/>
      <c r="M102" s="67" t="str">
        <f>IF(ISTEXT(AB9),AB9&amp;CHAR(10),"")</f>
        <v/>
      </c>
      <c r="N102" s="60"/>
      <c r="O102" s="5"/>
      <c r="P102" s="5"/>
      <c r="Q102" s="67" t="str">
        <f>IF(ISTEXT(AD9),AD9&amp;CHAR(10),"")</f>
        <v/>
      </c>
      <c r="R102" s="60"/>
      <c r="S102" s="5"/>
      <c r="T102" s="5"/>
      <c r="U102" s="22" t="str">
        <f>IF(ISTEXT(AF9),AF9&amp;CHAR(10),"")</f>
        <v xml:space="preserve">Out 5
</v>
      </c>
      <c r="V102" s="2" t="s">
        <v>56</v>
      </c>
    </row>
    <row r="103" spans="1:22" x14ac:dyDescent="0.3">
      <c r="A103" s="4" t="s">
        <v>27</v>
      </c>
      <c r="B103" s="5"/>
      <c r="C103" s="5"/>
      <c r="D103" s="5"/>
      <c r="E103" s="68">
        <f>Y9</f>
        <v>9.9999999999999978E-2</v>
      </c>
      <c r="F103" s="59"/>
      <c r="G103" s="5"/>
      <c r="H103" s="5"/>
      <c r="I103" s="68">
        <f>AA9</f>
        <v>9.9999999999999978E-2</v>
      </c>
      <c r="J103" s="59"/>
      <c r="K103" s="5"/>
      <c r="L103" s="5"/>
      <c r="M103" s="68">
        <f>AC9</f>
        <v>9.9999999999999978E-2</v>
      </c>
      <c r="N103" s="59"/>
      <c r="O103" s="5"/>
      <c r="P103" s="5"/>
      <c r="Q103" s="68">
        <f>AE9</f>
        <v>9.9999999999999978E-2</v>
      </c>
      <c r="R103" s="59"/>
      <c r="S103" s="5"/>
      <c r="T103" s="5"/>
      <c r="U103" s="65">
        <f>AG9</f>
        <v>9.9999999999999978E-2</v>
      </c>
      <c r="V103" s="2" t="s">
        <v>56</v>
      </c>
    </row>
    <row r="104" spans="1:22" ht="15" thickBot="1" x14ac:dyDescent="0.35">
      <c r="A104" s="12" t="s">
        <v>31</v>
      </c>
      <c r="B104" s="13"/>
      <c r="C104" s="13"/>
      <c r="D104" s="13"/>
      <c r="E104" s="69" t="str">
        <f>IF(E101,E102&amp;TEXT(E103,"0.0%"),"")</f>
        <v>Light
10.0%</v>
      </c>
      <c r="F104" s="58"/>
      <c r="G104" s="13"/>
      <c r="H104" s="13"/>
      <c r="I104" s="69" t="str">
        <f>IF(I101,I102&amp;TEXT(I103,"0.0%"),"")</f>
        <v/>
      </c>
      <c r="J104" s="58"/>
      <c r="K104" s="13"/>
      <c r="L104" s="13"/>
      <c r="M104" s="69" t="str">
        <f>IF(M101,M102&amp;TEXT(M103,"0.0%"),"")</f>
        <v/>
      </c>
      <c r="N104" s="58"/>
      <c r="O104" s="13"/>
      <c r="P104" s="13"/>
      <c r="Q104" s="69" t="str">
        <f>IF(Q101,Q102&amp;TEXT(Q103,"0.0%"),"")</f>
        <v/>
      </c>
      <c r="R104" s="58"/>
      <c r="S104" s="13"/>
      <c r="T104" s="13"/>
      <c r="U104" s="27" t="str">
        <f>IF(U101,U102&amp;TEXT(U103,"0.0%"),"")</f>
        <v/>
      </c>
      <c r="V104" s="2" t="s">
        <v>56</v>
      </c>
    </row>
    <row r="105" spans="1:22" ht="15.6" thickTop="1" thickBot="1" x14ac:dyDescent="0.35">
      <c r="A105" s="73" t="s">
        <v>14</v>
      </c>
      <c r="B105" s="64"/>
      <c r="C105" s="64"/>
      <c r="D105" s="64"/>
      <c r="E105" s="71">
        <f>Y10</f>
        <v>0.1</v>
      </c>
      <c r="F105" s="74"/>
      <c r="G105" s="64"/>
      <c r="H105" s="64"/>
      <c r="I105" s="71">
        <f>AA10</f>
        <v>0.1</v>
      </c>
      <c r="J105" s="74"/>
      <c r="K105" s="64"/>
      <c r="L105" s="64"/>
      <c r="M105" s="71">
        <f>AC10</f>
        <v>0.1</v>
      </c>
      <c r="N105" s="74"/>
      <c r="O105" s="64"/>
      <c r="P105" s="64"/>
      <c r="Q105" s="71">
        <f>AE10</f>
        <v>0.1</v>
      </c>
      <c r="R105" s="74"/>
      <c r="S105" s="64"/>
      <c r="T105" s="64"/>
      <c r="U105" s="76">
        <f>AG10</f>
        <v>0.1</v>
      </c>
      <c r="V105" s="2" t="s">
        <v>56</v>
      </c>
    </row>
    <row r="106" spans="1:22" ht="15" thickTop="1" x14ac:dyDescent="0.3">
      <c r="V106" s="60"/>
    </row>
  </sheetData>
  <sheetProtection sheet="1" objects="1" scenarios="1"/>
  <mergeCells count="21">
    <mergeCell ref="W1:AG1"/>
    <mergeCell ref="X3:Y3"/>
    <mergeCell ref="Z3:AA3"/>
    <mergeCell ref="AB3:AC3"/>
    <mergeCell ref="AD3:AE3"/>
    <mergeCell ref="AF3:AG3"/>
    <mergeCell ref="AF4:AG4"/>
    <mergeCell ref="J5:J9"/>
    <mergeCell ref="K5:K9"/>
    <mergeCell ref="L5:L9"/>
    <mergeCell ref="B12:E12"/>
    <mergeCell ref="F12:I12"/>
    <mergeCell ref="J12:M12"/>
    <mergeCell ref="N12:Q12"/>
    <mergeCell ref="R12:U12"/>
    <mergeCell ref="A4:D4"/>
    <mergeCell ref="E4:H4"/>
    <mergeCell ref="X4:Y4"/>
    <mergeCell ref="Z4:AA4"/>
    <mergeCell ref="AB4:AC4"/>
    <mergeCell ref="AD4:AE4"/>
  </mergeCells>
  <conditionalFormatting sqref="AF3:AG9 AG10">
    <cfRule type="expression" dxfId="11" priority="6">
      <formula>$AF$4=FALSE</formula>
    </cfRule>
  </conditionalFormatting>
  <conditionalFormatting sqref="AD3:AE9 AE10">
    <cfRule type="expression" dxfId="10" priority="4">
      <formula>$AF$4=FALSE</formula>
    </cfRule>
  </conditionalFormatting>
  <conditionalFormatting sqref="AB3:AC10">
    <cfRule type="expression" dxfId="9" priority="3">
      <formula>$AF$4=FALSE</formula>
    </cfRule>
  </conditionalFormatting>
  <conditionalFormatting sqref="Z3:AA10">
    <cfRule type="expression" dxfId="7" priority="2">
      <formula>$AF$4=FALSE</formula>
    </cfRule>
  </conditionalFormatting>
  <conditionalFormatting sqref="X4:Y4">
    <cfRule type="expression" dxfId="8" priority="1">
      <formula>ISNA($AF$4)</formula>
    </cfRule>
  </conditionalFormatting>
  <dataValidations count="2">
    <dataValidation type="list" allowBlank="1" showInputMessage="1" showErrorMessage="1" sqref="X4:Y4" xr:uid="{4D59C64B-531E-4361-96CD-D46B483B32E7}">
      <formula1>"TRUE"</formula1>
    </dataValidation>
    <dataValidation type="list" allowBlank="1" showInputMessage="1" showErrorMessage="1" sqref="Z4:AG4" xr:uid="{D008AEB8-88DE-4AF7-8963-0556BC36FFAD}">
      <formula1>"TRUE,FALSE"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0268-D7AE-4B05-875E-5AF639B2F3C5}">
  <dimension ref="A1:AS106"/>
  <sheetViews>
    <sheetView topLeftCell="V7" zoomScaleNormal="100" workbookViewId="0">
      <selection activeCell="AD8" sqref="AD8"/>
    </sheetView>
  </sheetViews>
  <sheetFormatPr defaultColWidth="9.109375" defaultRowHeight="14.4" x14ac:dyDescent="0.3"/>
  <cols>
    <col min="1" max="1" width="17.77734375" style="2" hidden="1" customWidth="1"/>
    <col min="2" max="21" width="9.109375" style="2" hidden="1" customWidth="1"/>
    <col min="22" max="22" width="3" style="2" customWidth="1"/>
    <col min="23" max="23" width="10.6640625" style="2" customWidth="1"/>
    <col min="24" max="24" width="10.33203125" style="2" customWidth="1"/>
    <col min="25" max="25" width="7.109375" style="2" customWidth="1"/>
    <col min="26" max="26" width="10.33203125" style="2" customWidth="1"/>
    <col min="27" max="27" width="7.109375" style="2" customWidth="1"/>
    <col min="28" max="28" width="10.33203125" style="2" customWidth="1"/>
    <col min="29" max="29" width="7.109375" style="2" customWidth="1"/>
    <col min="30" max="30" width="10.33203125" style="2" customWidth="1"/>
    <col min="31" max="31" width="7.109375" style="2" customWidth="1"/>
    <col min="32" max="32" width="10.33203125" style="2" customWidth="1"/>
    <col min="33" max="33" width="7.109375" style="2" customWidth="1"/>
    <col min="34" max="34" width="5.44140625" style="2" customWidth="1"/>
    <col min="35" max="45" width="9.109375" style="2" customWidth="1"/>
    <col min="46" max="16384" width="9.109375" style="2"/>
  </cols>
  <sheetData>
    <row r="1" spans="1:36" s="78" customFormat="1" ht="19.8" customHeight="1" x14ac:dyDescent="0.4">
      <c r="A1" s="79" t="s">
        <v>21</v>
      </c>
      <c r="W1" s="120" t="s">
        <v>60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J1" s="79" t="s">
        <v>42</v>
      </c>
    </row>
    <row r="2" spans="1:36" s="77" customFormat="1" ht="4.2" customHeight="1" thickBot="1" x14ac:dyDescent="0.35"/>
    <row r="3" spans="1:36" ht="15" customHeight="1" thickTop="1" thickBot="1" x14ac:dyDescent="0.35">
      <c r="A3" s="1"/>
      <c r="W3" s="99" t="s">
        <v>9</v>
      </c>
      <c r="X3" s="100" t="s">
        <v>46</v>
      </c>
      <c r="Y3" s="100"/>
      <c r="Z3" s="100"/>
      <c r="AA3" s="100"/>
      <c r="AB3" s="100" t="s">
        <v>55</v>
      </c>
      <c r="AC3" s="100"/>
      <c r="AD3" s="100" t="s">
        <v>52</v>
      </c>
      <c r="AE3" s="100"/>
      <c r="AF3" s="100">
        <v>5</v>
      </c>
      <c r="AG3" s="101"/>
      <c r="AH3" s="3"/>
      <c r="AJ3" s="98"/>
    </row>
    <row r="4" spans="1:36" ht="15" thickTop="1" x14ac:dyDescent="0.3">
      <c r="A4" s="86" t="s">
        <v>17</v>
      </c>
      <c r="B4" s="87"/>
      <c r="C4" s="87"/>
      <c r="D4" s="88"/>
      <c r="E4" s="86" t="s">
        <v>13</v>
      </c>
      <c r="F4" s="87"/>
      <c r="G4" s="87"/>
      <c r="H4" s="88"/>
      <c r="I4" s="83" t="s">
        <v>18</v>
      </c>
      <c r="J4" s="84" t="s">
        <v>18</v>
      </c>
      <c r="K4" s="84" t="s">
        <v>20</v>
      </c>
      <c r="L4" s="85" t="s">
        <v>19</v>
      </c>
      <c r="W4" s="102" t="s">
        <v>16</v>
      </c>
      <c r="X4" s="103" t="b">
        <v>1</v>
      </c>
      <c r="Y4" s="103"/>
      <c r="Z4" s="104" t="b">
        <v>1</v>
      </c>
      <c r="AA4" s="104"/>
      <c r="AB4" s="104" t="b">
        <v>1</v>
      </c>
      <c r="AC4" s="104"/>
      <c r="AD4" s="104" t="b">
        <v>1</v>
      </c>
      <c r="AE4" s="104"/>
      <c r="AF4" s="104" t="b">
        <v>0</v>
      </c>
      <c r="AG4" s="105"/>
      <c r="AH4" s="3"/>
      <c r="AJ4" s="98"/>
    </row>
    <row r="5" spans="1:36" x14ac:dyDescent="0.3">
      <c r="A5" s="44" t="b">
        <f>Y8&lt;&gt;0</f>
        <v>1</v>
      </c>
      <c r="B5" s="45">
        <f>D28-D30</f>
        <v>2.0000000000000018E-2</v>
      </c>
      <c r="C5" s="46">
        <f>IF(A5,C30,NA())</f>
        <v>1.5</v>
      </c>
      <c r="D5" s="47">
        <f>IF(A5,D30-rad,NA())</f>
        <v>-1.1000000000000001</v>
      </c>
      <c r="E5" s="44" t="b">
        <f>Y7&lt;&gt;0</f>
        <v>0</v>
      </c>
      <c r="F5" s="48">
        <f>D20-D22</f>
        <v>0</v>
      </c>
      <c r="G5" s="48" t="e">
        <f>IF(E5,C20,NA())</f>
        <v>#N/A</v>
      </c>
      <c r="H5" s="49" t="e">
        <f>IF(E5,D20+rad,NA())</f>
        <v>#N/A</v>
      </c>
      <c r="I5" s="50">
        <v>2.5</v>
      </c>
      <c r="J5" s="92">
        <f>_xlfn.AGGREGATE(9,6,I5,I6,I7,I8,I9)</f>
        <v>2.5</v>
      </c>
      <c r="K5" s="94">
        <f>_xlfn.AGGREGATE(4,6,D14:D79,H14:H79,L14:L79,P14:P79,T14:T79)-_xlfn.AGGREGATE(5,6,D14:D79,H14:H79,L14:L79,P14:P79,T14:T79)</f>
        <v>2.4000000000000004</v>
      </c>
      <c r="L5" s="96">
        <f>(J5/3)/(K5/2)</f>
        <v>0.69444444444444442</v>
      </c>
      <c r="W5" s="106"/>
      <c r="X5" s="107" t="s">
        <v>28</v>
      </c>
      <c r="Y5" s="107" t="s">
        <v>27</v>
      </c>
      <c r="Z5" s="107" t="s">
        <v>28</v>
      </c>
      <c r="AA5" s="107" t="s">
        <v>27</v>
      </c>
      <c r="AB5" s="107" t="s">
        <v>28</v>
      </c>
      <c r="AC5" s="107" t="s">
        <v>27</v>
      </c>
      <c r="AD5" s="107" t="s">
        <v>28</v>
      </c>
      <c r="AE5" s="107" t="s">
        <v>27</v>
      </c>
      <c r="AF5" s="107" t="s">
        <v>28</v>
      </c>
      <c r="AG5" s="108" t="s">
        <v>27</v>
      </c>
      <c r="AH5" s="10"/>
      <c r="AJ5" s="98"/>
    </row>
    <row r="6" spans="1:36" x14ac:dyDescent="0.3">
      <c r="A6" s="44" t="b">
        <f>AA8&lt;&gt;0</f>
        <v>1</v>
      </c>
      <c r="B6" s="45">
        <f>H28-H30</f>
        <v>1.8000000000000016E-2</v>
      </c>
      <c r="C6" s="46">
        <f>IF(A6,G30,NA())</f>
        <v>3.5</v>
      </c>
      <c r="D6" s="47">
        <f>IF(A6,H30-rad,NA())</f>
        <v>-1.08</v>
      </c>
      <c r="E6" s="44" t="b">
        <f>AA7&lt;&gt;0</f>
        <v>1</v>
      </c>
      <c r="F6" s="48">
        <f>H20-H22</f>
        <v>0.52600000000000002</v>
      </c>
      <c r="G6" s="48">
        <f>IF(E6,G20,NA())</f>
        <v>3.5</v>
      </c>
      <c r="H6" s="49">
        <f>IF(E6,H20+rad,NA())</f>
        <v>1.1000000000000001</v>
      </c>
      <c r="I6" s="50" t="e">
        <f>IF(AND(I84=TRUE,ISNUMBER(I5)),2+Y10,#N/A)</f>
        <v>#N/A</v>
      </c>
      <c r="J6" s="92"/>
      <c r="K6" s="94"/>
      <c r="L6" s="96"/>
      <c r="W6" s="109" t="s">
        <v>0</v>
      </c>
      <c r="X6" s="110" t="s">
        <v>45</v>
      </c>
      <c r="Y6" s="111">
        <v>1</v>
      </c>
      <c r="Z6" s="110"/>
      <c r="AA6" s="111">
        <f>Y9</f>
        <v>0.99</v>
      </c>
      <c r="AB6" s="110" t="s">
        <v>57</v>
      </c>
      <c r="AC6" s="111">
        <f>AA9</f>
        <v>0.71799999999999997</v>
      </c>
      <c r="AD6" s="110"/>
      <c r="AE6" s="111">
        <f>AC9</f>
        <v>0.64799999999999991</v>
      </c>
      <c r="AF6" s="110"/>
      <c r="AG6" s="112">
        <f>AE9</f>
        <v>0.53299999999999992</v>
      </c>
      <c r="AH6" s="10"/>
      <c r="AJ6" s="98"/>
    </row>
    <row r="7" spans="1:36" ht="28.8" x14ac:dyDescent="0.3">
      <c r="A7" s="44" t="b">
        <f>AC8&lt;&gt;0</f>
        <v>1</v>
      </c>
      <c r="B7" s="45">
        <f>L28-L30</f>
        <v>4.0000000000000036E-2</v>
      </c>
      <c r="C7" s="46">
        <f>IF(A7,K30,NA())</f>
        <v>5.6</v>
      </c>
      <c r="D7" s="47">
        <f>IF(A7,L30-rad,NA())</f>
        <v>-1.0620000000000001</v>
      </c>
      <c r="E7" s="44" t="b">
        <f>AC7&lt;&gt;0</f>
        <v>1</v>
      </c>
      <c r="F7" s="48">
        <f>L20-L22</f>
        <v>9.9999999999999978E-2</v>
      </c>
      <c r="G7" s="48">
        <f>IF(E7,K20,NA())</f>
        <v>5.6</v>
      </c>
      <c r="H7" s="49">
        <f>IF(E7,L20+rad,NA())</f>
        <v>0.57399999999999995</v>
      </c>
      <c r="I7" s="50" t="e">
        <f>IF(AND(M84=TRUE,ISNUMBER(I6)),2+AA10,#N/A)</f>
        <v>#N/A</v>
      </c>
      <c r="J7" s="92"/>
      <c r="K7" s="94"/>
      <c r="L7" s="96"/>
      <c r="W7" s="109" t="s">
        <v>13</v>
      </c>
      <c r="X7" s="110"/>
      <c r="Y7" s="113">
        <v>0</v>
      </c>
      <c r="Z7" s="110" t="s">
        <v>48</v>
      </c>
      <c r="AA7" s="114">
        <v>0.26300000000000001</v>
      </c>
      <c r="AB7" s="110" t="s">
        <v>50</v>
      </c>
      <c r="AC7" s="114">
        <v>0.05</v>
      </c>
      <c r="AD7" s="110" t="s">
        <v>54</v>
      </c>
      <c r="AE7" s="114">
        <v>0.115</v>
      </c>
      <c r="AF7" s="110"/>
      <c r="AG7" s="115">
        <v>0</v>
      </c>
      <c r="AH7" s="10"/>
      <c r="AJ7" s="98"/>
    </row>
    <row r="8" spans="1:36" ht="28.8" x14ac:dyDescent="0.3">
      <c r="A8" s="44" t="b">
        <f>AE8&lt;&gt;0</f>
        <v>0</v>
      </c>
      <c r="B8" s="45">
        <f>P28-P30</f>
        <v>0</v>
      </c>
      <c r="C8" s="46" t="e">
        <f>IF(A8,O30,NA())</f>
        <v>#N/A</v>
      </c>
      <c r="D8" s="47" t="e">
        <f>IF(A8,P30-rad,NA())</f>
        <v>#N/A</v>
      </c>
      <c r="E8" s="44" t="b">
        <f>AE7&lt;&gt;0</f>
        <v>1</v>
      </c>
      <c r="F8" s="48">
        <f>P20-P22</f>
        <v>0.23</v>
      </c>
      <c r="G8" s="48">
        <f>IF(E8,O20,NA())</f>
        <v>7.6999999999999993</v>
      </c>
      <c r="H8" s="49">
        <f>IF(E8,P20+rad,NA())</f>
        <v>0.47399999999999998</v>
      </c>
      <c r="I8" s="50" t="e">
        <f>IF(AND(Q84=TRUE,ISNUMBER(I7)),2+AC10,#N/A)</f>
        <v>#N/A</v>
      </c>
      <c r="J8" s="92"/>
      <c r="K8" s="94"/>
      <c r="L8" s="96"/>
      <c r="W8" s="109" t="s">
        <v>17</v>
      </c>
      <c r="X8" s="110" t="s">
        <v>47</v>
      </c>
      <c r="Y8" s="114">
        <v>0.01</v>
      </c>
      <c r="Z8" s="110" t="s">
        <v>49</v>
      </c>
      <c r="AA8" s="114">
        <v>8.9999999999999993E-3</v>
      </c>
      <c r="AB8" s="110" t="s">
        <v>51</v>
      </c>
      <c r="AC8" s="114">
        <v>0.02</v>
      </c>
      <c r="AD8" s="110"/>
      <c r="AE8" s="114">
        <v>0</v>
      </c>
      <c r="AF8" s="110"/>
      <c r="AG8" s="115">
        <v>0</v>
      </c>
      <c r="AH8" s="10"/>
    </row>
    <row r="9" spans="1:36" ht="29.4" thickBot="1" x14ac:dyDescent="0.35">
      <c r="A9" s="51" t="b">
        <f>AG8&lt;&gt;0</f>
        <v>0</v>
      </c>
      <c r="B9" s="52">
        <f>T28-T30</f>
        <v>0</v>
      </c>
      <c r="C9" s="53" t="e">
        <f>IF(A9,S30,NA())</f>
        <v>#N/A</v>
      </c>
      <c r="D9" s="54" t="e">
        <f>IF(A9,T30-rad,NA())</f>
        <v>#N/A</v>
      </c>
      <c r="E9" s="51" t="b">
        <f>AG7&lt;&gt;0</f>
        <v>0</v>
      </c>
      <c r="F9" s="55">
        <f>T20-T22</f>
        <v>0</v>
      </c>
      <c r="G9" s="55" t="e">
        <f>IF(E9,S20,NA())</f>
        <v>#N/A</v>
      </c>
      <c r="H9" s="56" t="e">
        <f>IF(E9,T20+rad,NA())</f>
        <v>#N/A</v>
      </c>
      <c r="I9" s="57" t="e">
        <f>IF(AND(U84=TRUE,ISNUMBER(I8)),2+AE10,#N/A)</f>
        <v>#N/A</v>
      </c>
      <c r="J9" s="93"/>
      <c r="K9" s="95"/>
      <c r="L9" s="97"/>
      <c r="W9" s="102" t="s">
        <v>2</v>
      </c>
      <c r="X9" s="110"/>
      <c r="Y9" s="111">
        <f>Y6-Y7-Y8</f>
        <v>0.99</v>
      </c>
      <c r="Z9" s="110"/>
      <c r="AA9" s="111">
        <f>AA6-AA7-AA8</f>
        <v>0.71799999999999997</v>
      </c>
      <c r="AB9" s="110"/>
      <c r="AC9" s="111">
        <f>AC6-AC7-AC8</f>
        <v>0.64799999999999991</v>
      </c>
      <c r="AD9" s="110" t="s">
        <v>53</v>
      </c>
      <c r="AE9" s="111">
        <f>AE6-AE7-AE8</f>
        <v>0.53299999999999992</v>
      </c>
      <c r="AF9" s="110" t="s">
        <v>37</v>
      </c>
      <c r="AG9" s="112">
        <f>AG6-AG7-AG8</f>
        <v>0.53299999999999992</v>
      </c>
      <c r="AH9" s="10"/>
      <c r="AJ9" s="98"/>
    </row>
    <row r="10" spans="1:36" ht="15.6" thickTop="1" thickBot="1" x14ac:dyDescent="0.35">
      <c r="W10" s="116" t="s">
        <v>14</v>
      </c>
      <c r="X10" s="117"/>
      <c r="Y10" s="118">
        <v>0</v>
      </c>
      <c r="Z10" s="117"/>
      <c r="AA10" s="118">
        <v>0.1</v>
      </c>
      <c r="AB10" s="117"/>
      <c r="AC10" s="118">
        <v>0.1</v>
      </c>
      <c r="AD10" s="117"/>
      <c r="AE10" s="118">
        <v>0.1</v>
      </c>
      <c r="AF10" s="117"/>
      <c r="AG10" s="119">
        <v>0.1</v>
      </c>
    </row>
    <row r="11" spans="1:36" ht="15.6" thickTop="1" thickBot="1" x14ac:dyDescent="0.35">
      <c r="B11" s="11"/>
      <c r="Y11" s="5"/>
      <c r="Z11" s="5"/>
      <c r="AA11" s="5"/>
      <c r="AB11" s="5"/>
      <c r="AC11" s="8"/>
      <c r="AD11" s="5"/>
      <c r="AE11" s="5"/>
      <c r="AJ11" s="98"/>
    </row>
    <row r="12" spans="1:36" ht="15" thickTop="1" x14ac:dyDescent="0.3">
      <c r="A12" s="75" t="s">
        <v>8</v>
      </c>
      <c r="B12" s="89" t="s">
        <v>22</v>
      </c>
      <c r="C12" s="89"/>
      <c r="D12" s="89"/>
      <c r="E12" s="90"/>
      <c r="F12" s="91" t="s">
        <v>36</v>
      </c>
      <c r="G12" s="89"/>
      <c r="H12" s="89"/>
      <c r="I12" s="90"/>
      <c r="J12" s="91" t="s">
        <v>23</v>
      </c>
      <c r="K12" s="89"/>
      <c r="L12" s="89"/>
      <c r="M12" s="90"/>
      <c r="N12" s="91" t="s">
        <v>24</v>
      </c>
      <c r="O12" s="89"/>
      <c r="P12" s="89"/>
      <c r="Q12" s="90"/>
      <c r="R12" s="91" t="s">
        <v>15</v>
      </c>
      <c r="S12" s="89"/>
      <c r="T12" s="89"/>
      <c r="U12" s="90"/>
      <c r="Y12" s="5"/>
      <c r="Z12" s="5"/>
      <c r="AA12" s="5"/>
      <c r="AB12" s="5"/>
      <c r="AC12" s="5"/>
      <c r="AD12" s="5"/>
      <c r="AE12" s="5"/>
      <c r="AJ12" s="98"/>
    </row>
    <row r="13" spans="1:36" ht="28.8" x14ac:dyDescent="0.3">
      <c r="A13" s="18" t="s">
        <v>7</v>
      </c>
      <c r="B13" s="19" t="s">
        <v>6</v>
      </c>
      <c r="C13" s="19" t="s">
        <v>3</v>
      </c>
      <c r="D13" s="19" t="s">
        <v>4</v>
      </c>
      <c r="E13" s="20" t="s">
        <v>5</v>
      </c>
      <c r="F13" s="18" t="s">
        <v>6</v>
      </c>
      <c r="G13" s="19" t="s">
        <v>3</v>
      </c>
      <c r="H13" s="19" t="s">
        <v>4</v>
      </c>
      <c r="I13" s="20" t="s">
        <v>5</v>
      </c>
      <c r="J13" s="18" t="s">
        <v>6</v>
      </c>
      <c r="K13" s="19" t="s">
        <v>3</v>
      </c>
      <c r="L13" s="19" t="s">
        <v>4</v>
      </c>
      <c r="M13" s="20" t="s">
        <v>5</v>
      </c>
      <c r="N13" s="18" t="s">
        <v>6</v>
      </c>
      <c r="O13" s="19" t="s">
        <v>3</v>
      </c>
      <c r="P13" s="19" t="s">
        <v>4</v>
      </c>
      <c r="Q13" s="20" t="s">
        <v>5</v>
      </c>
      <c r="R13" s="18" t="s">
        <v>6</v>
      </c>
      <c r="S13" s="19" t="s">
        <v>3</v>
      </c>
      <c r="T13" s="19" t="s">
        <v>4</v>
      </c>
      <c r="U13" s="20" t="s">
        <v>5</v>
      </c>
      <c r="Y13" s="5"/>
      <c r="Z13" s="5"/>
      <c r="AA13" s="5"/>
      <c r="AB13" s="5"/>
      <c r="AC13" s="5"/>
      <c r="AD13" s="5"/>
      <c r="AE13" s="5"/>
      <c r="AJ13" s="98"/>
    </row>
    <row r="14" spans="1:36" x14ac:dyDescent="0.3">
      <c r="A14" s="4"/>
      <c r="B14" s="21" t="s">
        <v>0</v>
      </c>
      <c r="C14" s="6">
        <f>IFERROR(C17,0)</f>
        <v>0.5</v>
      </c>
      <c r="D14" s="6">
        <f>IFERROR(D17,0)</f>
        <v>0</v>
      </c>
      <c r="E14" s="22" t="str">
        <f>E92</f>
        <v>Nat Gas
100.0%</v>
      </c>
      <c r="F14" s="24" t="s">
        <v>0</v>
      </c>
      <c r="G14" s="6">
        <f>IFERROR(G17,0)</f>
        <v>2.5</v>
      </c>
      <c r="H14" s="6">
        <f>IFERROR(H17,0)</f>
        <v>1.0000000000000009E-2</v>
      </c>
      <c r="I14" s="22" t="str">
        <f>I92</f>
        <v/>
      </c>
      <c r="J14" s="24" t="s">
        <v>0</v>
      </c>
      <c r="K14" s="6">
        <f>IFERROR(K17,0)</f>
        <v>4.5999999999999996</v>
      </c>
      <c r="L14" s="6">
        <f>IFERROR(L17,0)</f>
        <v>-0.24399999999999999</v>
      </c>
      <c r="M14" s="22" t="str">
        <f>M92</f>
        <v>Boiler eff
71.8%</v>
      </c>
      <c r="N14" s="24" t="s">
        <v>0</v>
      </c>
      <c r="O14" s="6">
        <f>IFERROR(O17,0)</f>
        <v>6.6999999999999993</v>
      </c>
      <c r="P14" s="6">
        <f>IFERROR(P17,0)</f>
        <v>-0.27399999999999997</v>
      </c>
      <c r="Q14" s="22" t="str">
        <f>Q92</f>
        <v/>
      </c>
      <c r="R14" s="24" t="s">
        <v>0</v>
      </c>
      <c r="S14" s="6">
        <f>IFERROR(S17,0)</f>
        <v>0</v>
      </c>
      <c r="T14" s="6">
        <f>IFERROR(T17,0)</f>
        <v>-0.38899999999999996</v>
      </c>
      <c r="U14" s="22" t="str">
        <f>U92</f>
        <v/>
      </c>
      <c r="Y14" s="5"/>
      <c r="Z14" s="5"/>
      <c r="AA14" s="5"/>
      <c r="AB14" s="5"/>
      <c r="AC14" s="5"/>
      <c r="AD14" s="5"/>
      <c r="AE14" s="5"/>
      <c r="AJ14" s="98"/>
    </row>
    <row r="15" spans="1:36" x14ac:dyDescent="0.3">
      <c r="A15" s="4"/>
      <c r="B15" s="21" t="s">
        <v>1</v>
      </c>
      <c r="C15" s="6">
        <f>IFERROR(AVERAGE(C14,C16),)</f>
        <v>1.5</v>
      </c>
      <c r="D15" s="6">
        <f>IFERROR(AVERAGE($T$16,$D$14),0)</f>
        <v>-0.19449999999999998</v>
      </c>
      <c r="E15" s="22" t="str">
        <f>E88</f>
        <v>Steam Boiler</v>
      </c>
      <c r="F15" s="24" t="s">
        <v>1</v>
      </c>
      <c r="G15" s="6">
        <f>IFERROR(AVERAGE(G14,G16),)</f>
        <v>3.5</v>
      </c>
      <c r="H15" s="6">
        <f>IFERROR(AVERAGE($T$16,$D$14),0)</f>
        <v>-0.19449999999999998</v>
      </c>
      <c r="I15" s="22" t="str">
        <f>I88</f>
        <v/>
      </c>
      <c r="J15" s="24" t="s">
        <v>1</v>
      </c>
      <c r="K15" s="6">
        <f>IFERROR(AVERAGE(K14,K16),)</f>
        <v>5.6</v>
      </c>
      <c r="L15" s="6">
        <f>IFERROR(AVERAGE($T$16,$D$14),0)</f>
        <v>-0.19449999999999998</v>
      </c>
      <c r="M15" s="22" t="str">
        <f>M88</f>
        <v>Steam
Pipework</v>
      </c>
      <c r="N15" s="24" t="s">
        <v>1</v>
      </c>
      <c r="O15" s="6">
        <f>IFERROR(AVERAGE(O14,O16),)</f>
        <v>7.6999999999999993</v>
      </c>
      <c r="P15" s="6">
        <f>IFERROR(AVERAGE($T$16,$D$14),0)</f>
        <v>-0.19449999999999998</v>
      </c>
      <c r="Q15" s="22" t="str">
        <f>Q88</f>
        <v>Process</v>
      </c>
      <c r="R15" s="24" t="s">
        <v>1</v>
      </c>
      <c r="S15" s="6">
        <f>IFERROR(AVERAGE(S14,S16),)</f>
        <v>0</v>
      </c>
      <c r="T15" s="6">
        <f>IFERROR(AVERAGE($T$16,$D$14),0)</f>
        <v>-0.19449999999999998</v>
      </c>
      <c r="U15" s="22" t="str">
        <f>U88</f>
        <v/>
      </c>
      <c r="Y15" s="5"/>
      <c r="Z15" s="5"/>
      <c r="AA15" s="5"/>
      <c r="AB15" s="5"/>
      <c r="AC15" s="5"/>
      <c r="AD15" s="5"/>
      <c r="AE15" s="5"/>
    </row>
    <row r="16" spans="1:36" ht="15" thickBot="1" x14ac:dyDescent="0.35">
      <c r="A16" s="4"/>
      <c r="B16" s="21" t="s">
        <v>2</v>
      </c>
      <c r="C16" s="6">
        <f>IFERROR(C25,0)</f>
        <v>2.5</v>
      </c>
      <c r="D16" s="6">
        <f>IFERROR(D25,0)</f>
        <v>1.0000000000000009E-2</v>
      </c>
      <c r="E16" s="23" t="str">
        <f>E104</f>
        <v/>
      </c>
      <c r="F16" s="21" t="s">
        <v>2</v>
      </c>
      <c r="G16" s="6">
        <f>IFERROR(G25,0)</f>
        <v>4.5</v>
      </c>
      <c r="H16" s="6">
        <f>IFERROR(H25,0)</f>
        <v>-0.24399999999999999</v>
      </c>
      <c r="I16" s="23" t="str">
        <f>I104</f>
        <v/>
      </c>
      <c r="J16" s="21" t="s">
        <v>2</v>
      </c>
      <c r="K16" s="6">
        <f>IFERROR(K25,0)</f>
        <v>6.6</v>
      </c>
      <c r="L16" s="6">
        <f>IFERROR(L25,0)</f>
        <v>-0.27399999999999997</v>
      </c>
      <c r="M16" s="23" t="str">
        <f>M104</f>
        <v/>
      </c>
      <c r="N16" s="21" t="s">
        <v>2</v>
      </c>
      <c r="O16" s="6">
        <f>IFERROR(O25,0)</f>
        <v>8.6999999999999993</v>
      </c>
      <c r="P16" s="6">
        <f>IFERROR(P25,0)</f>
        <v>-0.38899999999999996</v>
      </c>
      <c r="Q16" s="23" t="str">
        <f>Q104</f>
        <v>Proccess heat
53.3%</v>
      </c>
      <c r="R16" s="21" t="s">
        <v>2</v>
      </c>
      <c r="S16" s="6">
        <f>IFERROR(S25,0)</f>
        <v>0</v>
      </c>
      <c r="T16" s="6">
        <f>IFERROR(T25,0)</f>
        <v>-0.38899999999999996</v>
      </c>
      <c r="U16" s="23" t="str">
        <f>U104</f>
        <v/>
      </c>
      <c r="Y16" s="5"/>
      <c r="Z16" s="5"/>
      <c r="AA16" s="5"/>
      <c r="AB16" s="5"/>
      <c r="AC16" s="5"/>
      <c r="AD16" s="5"/>
      <c r="AE16" s="5"/>
    </row>
    <row r="17" spans="1:31" ht="15" thickTop="1" x14ac:dyDescent="0.3">
      <c r="A17" s="28" t="s">
        <v>44</v>
      </c>
      <c r="B17" s="29">
        <v>1</v>
      </c>
      <c r="C17" s="30">
        <v>0.5</v>
      </c>
      <c r="D17" s="30">
        <v>0</v>
      </c>
      <c r="E17" s="31"/>
      <c r="F17" s="32">
        <v>1</v>
      </c>
      <c r="G17" s="33">
        <f>I84*C25+Y10</f>
        <v>2.5</v>
      </c>
      <c r="H17" s="34">
        <f>D25</f>
        <v>1.0000000000000009E-2</v>
      </c>
      <c r="I17" s="35"/>
      <c r="J17" s="32">
        <v>1</v>
      </c>
      <c r="K17" s="33">
        <f>M84*G25+AA10</f>
        <v>4.5999999999999996</v>
      </c>
      <c r="L17" s="34">
        <f>H25</f>
        <v>-0.24399999999999999</v>
      </c>
      <c r="M17" s="35"/>
      <c r="N17" s="32">
        <v>1</v>
      </c>
      <c r="O17" s="33">
        <f>Q84*K25+AC10</f>
        <v>6.6999999999999993</v>
      </c>
      <c r="P17" s="34">
        <f>L25</f>
        <v>-0.27399999999999997</v>
      </c>
      <c r="Q17" s="35"/>
      <c r="R17" s="32">
        <v>1</v>
      </c>
      <c r="S17" s="33" t="e">
        <f>U84*O25+AE10</f>
        <v>#N/A</v>
      </c>
      <c r="T17" s="34">
        <f>P25</f>
        <v>-0.38899999999999996</v>
      </c>
      <c r="U17" s="35"/>
      <c r="Y17" s="5"/>
      <c r="Z17" s="5"/>
      <c r="AA17" s="5"/>
      <c r="AB17" s="5"/>
      <c r="AC17" s="5"/>
      <c r="AD17" s="5"/>
      <c r="AE17" s="5"/>
    </row>
    <row r="18" spans="1:31" x14ac:dyDescent="0.3">
      <c r="A18" s="4"/>
      <c r="B18" s="21" t="s">
        <v>12</v>
      </c>
      <c r="C18" s="8">
        <f>C17</f>
        <v>0.5</v>
      </c>
      <c r="D18" s="8">
        <f>D17</f>
        <v>0</v>
      </c>
      <c r="E18" s="22"/>
      <c r="F18" s="24" t="s">
        <v>12</v>
      </c>
      <c r="G18" s="6" t="e">
        <f>IF($Y$10=0,NA(),G17)</f>
        <v>#N/A</v>
      </c>
      <c r="H18" s="5">
        <f>H17</f>
        <v>1.0000000000000009E-2</v>
      </c>
      <c r="I18" s="7"/>
      <c r="J18" s="24" t="s">
        <v>12</v>
      </c>
      <c r="K18" s="6">
        <f>IF($AA$10=0,NA(),K17)</f>
        <v>4.5999999999999996</v>
      </c>
      <c r="L18" s="5">
        <f>L17</f>
        <v>-0.24399999999999999</v>
      </c>
      <c r="M18" s="7"/>
      <c r="N18" s="24" t="s">
        <v>12</v>
      </c>
      <c r="O18" s="6">
        <f>IF($AC$10=0,NA(),O17)</f>
        <v>6.6999999999999993</v>
      </c>
      <c r="P18" s="5">
        <f>P17</f>
        <v>-0.27399999999999997</v>
      </c>
      <c r="Q18" s="7"/>
      <c r="R18" s="24" t="s">
        <v>12</v>
      </c>
      <c r="S18" s="6" t="e">
        <f>IF($AE$10=0,NA(),S17)</f>
        <v>#N/A</v>
      </c>
      <c r="T18" s="5">
        <f>T17</f>
        <v>-0.38899999999999996</v>
      </c>
      <c r="U18" s="7"/>
      <c r="Y18" s="5"/>
      <c r="Z18" s="5"/>
      <c r="AA18" s="5"/>
      <c r="AB18" s="5"/>
      <c r="AC18" s="5"/>
      <c r="AD18" s="5"/>
      <c r="AE18" s="5"/>
    </row>
    <row r="19" spans="1:31" x14ac:dyDescent="0.3">
      <c r="A19" s="4"/>
      <c r="B19" s="21">
        <v>2</v>
      </c>
      <c r="C19" s="8">
        <f>C17-0.5</f>
        <v>0</v>
      </c>
      <c r="D19" s="8">
        <v>1</v>
      </c>
      <c r="E19" s="22"/>
      <c r="F19" s="24">
        <v>2</v>
      </c>
      <c r="G19" s="6">
        <f>I84*C23+Y10</f>
        <v>2.0049999999999999</v>
      </c>
      <c r="H19" s="5">
        <f>D23</f>
        <v>1</v>
      </c>
      <c r="I19" s="7"/>
      <c r="J19" s="24">
        <v>2</v>
      </c>
      <c r="K19" s="6">
        <f>M84*G23+AA10</f>
        <v>4.2409999999999997</v>
      </c>
      <c r="L19" s="5">
        <f>H23</f>
        <v>0.47399999999999998</v>
      </c>
      <c r="M19" s="7"/>
      <c r="N19" s="24">
        <v>2</v>
      </c>
      <c r="O19" s="6">
        <f>Q84*K23+AC10</f>
        <v>6.3759999999999994</v>
      </c>
      <c r="P19" s="5">
        <f>L23</f>
        <v>0.374</v>
      </c>
      <c r="Q19" s="7"/>
      <c r="R19" s="24">
        <v>2</v>
      </c>
      <c r="S19" s="6" t="e">
        <f>U84*O23+AE10</f>
        <v>#N/A</v>
      </c>
      <c r="T19" s="5">
        <f>P23</f>
        <v>0.14399999999999999</v>
      </c>
      <c r="U19" s="7"/>
      <c r="Y19" s="5"/>
      <c r="Z19" s="5"/>
      <c r="AA19" s="5"/>
      <c r="AB19" s="5"/>
      <c r="AC19" s="5"/>
      <c r="AD19" s="5"/>
      <c r="AE19" s="5"/>
    </row>
    <row r="20" spans="1:31" x14ac:dyDescent="0.3">
      <c r="A20" s="4"/>
      <c r="B20" s="21">
        <v>3</v>
      </c>
      <c r="C20" s="8">
        <f>C17+1</f>
        <v>1.5</v>
      </c>
      <c r="D20" s="8">
        <f>D19</f>
        <v>1</v>
      </c>
      <c r="E20" s="22"/>
      <c r="F20" s="24">
        <v>3</v>
      </c>
      <c r="G20" s="6">
        <f>G17+1</f>
        <v>3.5</v>
      </c>
      <c r="H20" s="5">
        <f>H19</f>
        <v>1</v>
      </c>
      <c r="I20" s="7"/>
      <c r="J20" s="24">
        <v>3</v>
      </c>
      <c r="K20" s="6">
        <f>K17+1</f>
        <v>5.6</v>
      </c>
      <c r="L20" s="5">
        <f>L19</f>
        <v>0.47399999999999998</v>
      </c>
      <c r="M20" s="7"/>
      <c r="N20" s="24">
        <v>3</v>
      </c>
      <c r="O20" s="6">
        <f>O17+1</f>
        <v>7.6999999999999993</v>
      </c>
      <c r="P20" s="5">
        <f>P19</f>
        <v>0.374</v>
      </c>
      <c r="Q20" s="7"/>
      <c r="R20" s="24">
        <v>3</v>
      </c>
      <c r="S20" s="6" t="e">
        <f>S17+1</f>
        <v>#N/A</v>
      </c>
      <c r="T20" s="5">
        <f>T19</f>
        <v>0.14399999999999999</v>
      </c>
      <c r="U20" s="7"/>
      <c r="Y20" s="5"/>
      <c r="Z20" s="5"/>
      <c r="AA20" s="5"/>
      <c r="AB20" s="5"/>
      <c r="AC20" s="5"/>
      <c r="AD20" s="5"/>
      <c r="AE20" s="5"/>
    </row>
    <row r="21" spans="1:31" x14ac:dyDescent="0.3">
      <c r="A21" s="4"/>
      <c r="B21" s="21" t="s">
        <v>12</v>
      </c>
      <c r="C21" s="8">
        <f>IF(Y7=0,C20,NA())</f>
        <v>1.5</v>
      </c>
      <c r="D21" s="8">
        <f>IF(Y7=0,D20,NA())</f>
        <v>1</v>
      </c>
      <c r="E21" s="22"/>
      <c r="F21" s="24">
        <v>4</v>
      </c>
      <c r="G21" s="5" t="e">
        <f>IF(AA7=0,G20,NA())</f>
        <v>#N/A</v>
      </c>
      <c r="H21" s="5" t="e">
        <f>IF(AA7=0,H20,NA())</f>
        <v>#N/A</v>
      </c>
      <c r="I21" s="7"/>
      <c r="J21" s="24">
        <v>4</v>
      </c>
      <c r="K21" s="5" t="e">
        <f>IF(AC7=0,K20,NA())</f>
        <v>#N/A</v>
      </c>
      <c r="L21" s="5" t="e">
        <f>IF(AC7=0,L20,NA())</f>
        <v>#N/A</v>
      </c>
      <c r="M21" s="7"/>
      <c r="N21" s="24">
        <v>4</v>
      </c>
      <c r="O21" s="5" t="e">
        <f>IF(AE7=0,O20,NA())</f>
        <v>#N/A</v>
      </c>
      <c r="P21" s="5" t="e">
        <f>IF(AE7=0,P20,NA())</f>
        <v>#N/A</v>
      </c>
      <c r="Q21" s="7"/>
      <c r="R21" s="24">
        <v>4</v>
      </c>
      <c r="S21" s="5" t="e">
        <f>IF(AG7=0,S20,NA())</f>
        <v>#N/A</v>
      </c>
      <c r="T21" s="5">
        <f>IF(AG7=0,T20,NA())</f>
        <v>0.14399999999999999</v>
      </c>
      <c r="U21" s="7"/>
      <c r="Y21" s="5"/>
      <c r="Z21" s="5"/>
      <c r="AA21" s="5"/>
      <c r="AB21" s="5"/>
      <c r="AC21" s="5"/>
      <c r="AD21" s="5"/>
      <c r="AE21" s="5"/>
    </row>
    <row r="22" spans="1:31" x14ac:dyDescent="0.3">
      <c r="A22" s="4"/>
      <c r="B22" s="21">
        <v>5</v>
      </c>
      <c r="C22" s="8">
        <f>C20</f>
        <v>1.5</v>
      </c>
      <c r="D22" s="8">
        <f>D20-2*Y7</f>
        <v>1</v>
      </c>
      <c r="E22" s="22"/>
      <c r="F22" s="24">
        <v>5</v>
      </c>
      <c r="G22" s="6">
        <f>G20</f>
        <v>3.5</v>
      </c>
      <c r="H22" s="5">
        <f>H20-2*AA7</f>
        <v>0.47399999999999998</v>
      </c>
      <c r="I22" s="7"/>
      <c r="J22" s="24">
        <v>5</v>
      </c>
      <c r="K22" s="6">
        <f>K20</f>
        <v>5.6</v>
      </c>
      <c r="L22" s="5">
        <f>L20-2*AC7</f>
        <v>0.374</v>
      </c>
      <c r="M22" s="7"/>
      <c r="N22" s="24">
        <v>5</v>
      </c>
      <c r="O22" s="6">
        <f>O20</f>
        <v>7.6999999999999993</v>
      </c>
      <c r="P22" s="5">
        <f>P20-2*AE7</f>
        <v>0.14399999999999999</v>
      </c>
      <c r="Q22" s="7"/>
      <c r="R22" s="24">
        <v>5</v>
      </c>
      <c r="S22" s="6" t="e">
        <f>S20</f>
        <v>#N/A</v>
      </c>
      <c r="T22" s="5">
        <f>T20-2*AG7</f>
        <v>0.14399999999999999</v>
      </c>
      <c r="U22" s="7"/>
      <c r="Y22" s="5"/>
      <c r="Z22" s="5"/>
      <c r="AA22" s="5"/>
      <c r="AB22" s="5"/>
      <c r="AC22" s="5"/>
      <c r="AD22" s="5"/>
      <c r="AE22" s="5"/>
    </row>
    <row r="23" spans="1:31" x14ac:dyDescent="0.3">
      <c r="A23" s="4"/>
      <c r="B23" s="21">
        <v>6</v>
      </c>
      <c r="C23" s="6">
        <f>C25-0.5*ABS(D22-D25)</f>
        <v>2.0049999999999999</v>
      </c>
      <c r="D23" s="8">
        <f>D22</f>
        <v>1</v>
      </c>
      <c r="E23" s="22"/>
      <c r="F23" s="24">
        <v>6</v>
      </c>
      <c r="G23" s="6">
        <f>G25-0.5*ABS(H22-H25)</f>
        <v>4.141</v>
      </c>
      <c r="H23" s="5">
        <f>H22</f>
        <v>0.47399999999999998</v>
      </c>
      <c r="I23" s="7"/>
      <c r="J23" s="24">
        <v>6</v>
      </c>
      <c r="K23" s="6">
        <f>K25-0.5*ABS(L22-L25)</f>
        <v>6.2759999999999998</v>
      </c>
      <c r="L23" s="5">
        <f>L22</f>
        <v>0.374</v>
      </c>
      <c r="M23" s="7"/>
      <c r="N23" s="24">
        <v>6</v>
      </c>
      <c r="O23" s="6">
        <f>O25-0.5*ABS(P22-P25)</f>
        <v>8.4334999999999987</v>
      </c>
      <c r="P23" s="5">
        <f>P22</f>
        <v>0.14399999999999999</v>
      </c>
      <c r="Q23" s="7"/>
      <c r="R23" s="24">
        <v>6</v>
      </c>
      <c r="S23" s="6" t="e">
        <f>S25-0.5*ABS(T22-T25)</f>
        <v>#N/A</v>
      </c>
      <c r="T23" s="5">
        <f>T22</f>
        <v>0.14399999999999999</v>
      </c>
      <c r="U23" s="7"/>
      <c r="Y23" s="5"/>
      <c r="Z23" s="5"/>
      <c r="AA23" s="5"/>
      <c r="AB23" s="5"/>
      <c r="AC23" s="5"/>
      <c r="AD23" s="5"/>
      <c r="AE23" s="5"/>
    </row>
    <row r="24" spans="1:31" x14ac:dyDescent="0.3">
      <c r="A24" s="4"/>
      <c r="B24" s="21" t="s">
        <v>12</v>
      </c>
      <c r="C24" s="6" t="e">
        <f>IF($Y$10=0,NA(),C23)</f>
        <v>#N/A</v>
      </c>
      <c r="D24" s="8">
        <f>D23</f>
        <v>1</v>
      </c>
      <c r="E24" s="22"/>
      <c r="F24" s="24" t="s">
        <v>12</v>
      </c>
      <c r="G24" s="6">
        <f>IF($AA$10=0,NA(),G23)</f>
        <v>4.141</v>
      </c>
      <c r="H24" s="5">
        <f>H23</f>
        <v>0.47399999999999998</v>
      </c>
      <c r="I24" s="7"/>
      <c r="J24" s="24" t="s">
        <v>12</v>
      </c>
      <c r="K24" s="6">
        <f>IF($AC$10=0,NA(),K23)</f>
        <v>6.2759999999999998</v>
      </c>
      <c r="L24" s="5">
        <f>L23</f>
        <v>0.374</v>
      </c>
      <c r="M24" s="7"/>
      <c r="N24" s="24" t="s">
        <v>12</v>
      </c>
      <c r="O24" s="6">
        <f>IF($AE$10=0,NA(),O23)</f>
        <v>8.4334999999999987</v>
      </c>
      <c r="P24" s="5">
        <f>P23</f>
        <v>0.14399999999999999</v>
      </c>
      <c r="Q24" s="7"/>
      <c r="R24" s="24" t="s">
        <v>12</v>
      </c>
      <c r="S24" s="6" t="e">
        <f>IF($AG$10=0,NA(),S23)</f>
        <v>#N/A</v>
      </c>
      <c r="T24" s="5">
        <f>T23</f>
        <v>0.14399999999999999</v>
      </c>
      <c r="U24" s="7"/>
    </row>
    <row r="25" spans="1:31" x14ac:dyDescent="0.3">
      <c r="A25" s="4"/>
      <c r="B25" s="21" t="s">
        <v>10</v>
      </c>
      <c r="C25" s="6">
        <f>C17+IF(Y9=0,1,2)</f>
        <v>2.5</v>
      </c>
      <c r="D25" s="8">
        <f>AVERAGE(D22,D28)</f>
        <v>1.0000000000000009E-2</v>
      </c>
      <c r="E25" s="22"/>
      <c r="F25" s="24" t="s">
        <v>10</v>
      </c>
      <c r="G25" s="6">
        <f>G17+IF(AA9=0,1,2)</f>
        <v>4.5</v>
      </c>
      <c r="H25" s="5">
        <f>AVERAGE(H22,H28)</f>
        <v>-0.24399999999999999</v>
      </c>
      <c r="I25" s="7"/>
      <c r="J25" s="24" t="s">
        <v>10</v>
      </c>
      <c r="K25" s="6">
        <f>K17+IF(AC9=0,1,2)</f>
        <v>6.6</v>
      </c>
      <c r="L25" s="5">
        <f>AVERAGE(L22,L28)</f>
        <v>-0.27399999999999997</v>
      </c>
      <c r="M25" s="7"/>
      <c r="N25" s="24" t="s">
        <v>10</v>
      </c>
      <c r="O25" s="6">
        <f>O17+IF(AE9=0,1,2)</f>
        <v>8.6999999999999993</v>
      </c>
      <c r="P25" s="5">
        <f>AVERAGE(P22,P28)</f>
        <v>-0.38899999999999996</v>
      </c>
      <c r="Q25" s="7"/>
      <c r="R25" s="24" t="s">
        <v>10</v>
      </c>
      <c r="S25" s="6" t="e">
        <f>S17+IF(AG9=0,1,2)</f>
        <v>#N/A</v>
      </c>
      <c r="T25" s="5">
        <f>AVERAGE(T22,T28)</f>
        <v>-0.38899999999999996</v>
      </c>
      <c r="U25" s="7"/>
    </row>
    <row r="26" spans="1:31" x14ac:dyDescent="0.3">
      <c r="A26" s="4"/>
      <c r="B26" s="21" t="s">
        <v>12</v>
      </c>
      <c r="C26" s="6" t="e">
        <f>IF($Y$10=0,NA(),C27)</f>
        <v>#N/A</v>
      </c>
      <c r="D26" s="8">
        <f>D27</f>
        <v>-0.98</v>
      </c>
      <c r="E26" s="22"/>
      <c r="F26" s="24" t="s">
        <v>12</v>
      </c>
      <c r="G26" s="6">
        <f>IF($AA$10=0,NA(),G27)</f>
        <v>4.141</v>
      </c>
      <c r="H26" s="5">
        <f>H27</f>
        <v>-0.96199999999999997</v>
      </c>
      <c r="I26" s="7"/>
      <c r="J26" s="24" t="s">
        <v>12</v>
      </c>
      <c r="K26" s="6">
        <f>IF($AC$10=0,NA(),K27)</f>
        <v>6.2759999999999998</v>
      </c>
      <c r="L26" s="5">
        <f>L27</f>
        <v>-0.92199999999999993</v>
      </c>
      <c r="M26" s="7"/>
      <c r="N26" s="24" t="s">
        <v>12</v>
      </c>
      <c r="O26" s="6">
        <f>IF($AE$10=0,NA(),O27)</f>
        <v>8.4334999999999987</v>
      </c>
      <c r="P26" s="5">
        <f>P27</f>
        <v>-0.92199999999999993</v>
      </c>
      <c r="Q26" s="7"/>
      <c r="R26" s="24" t="s">
        <v>12</v>
      </c>
      <c r="S26" s="6" t="e">
        <f>IF($AG$10=0,NA(),S27)</f>
        <v>#N/A</v>
      </c>
      <c r="T26" s="5">
        <f>T27</f>
        <v>-0.92199999999999993</v>
      </c>
      <c r="U26" s="7"/>
    </row>
    <row r="27" spans="1:31" x14ac:dyDescent="0.3">
      <c r="A27" s="4"/>
      <c r="B27" s="21">
        <v>8</v>
      </c>
      <c r="C27" s="6">
        <f>C25-0.5*ABS(D25-D28)</f>
        <v>2.0049999999999999</v>
      </c>
      <c r="D27" s="8">
        <f>D28</f>
        <v>-0.98</v>
      </c>
      <c r="E27" s="22"/>
      <c r="F27" s="24">
        <v>8</v>
      </c>
      <c r="G27" s="6">
        <f>G25-0.5*ABS(H25-H28)</f>
        <v>4.141</v>
      </c>
      <c r="H27" s="5">
        <f>H28</f>
        <v>-0.96199999999999997</v>
      </c>
      <c r="I27" s="7"/>
      <c r="J27" s="24">
        <v>8</v>
      </c>
      <c r="K27" s="6">
        <f>K25-0.5*ABS(L25-L28)</f>
        <v>6.2759999999999998</v>
      </c>
      <c r="L27" s="5">
        <f>L28</f>
        <v>-0.92199999999999993</v>
      </c>
      <c r="M27" s="7"/>
      <c r="N27" s="24">
        <v>8</v>
      </c>
      <c r="O27" s="6">
        <f>O25-0.5*ABS(P25-P28)</f>
        <v>8.4334999999999987</v>
      </c>
      <c r="P27" s="5">
        <f>P28</f>
        <v>-0.92199999999999993</v>
      </c>
      <c r="Q27" s="7"/>
      <c r="R27" s="24">
        <v>8</v>
      </c>
      <c r="S27" s="6" t="e">
        <f>S25-0.5*ABS(T25-T28)</f>
        <v>#N/A</v>
      </c>
      <c r="T27" s="5">
        <f>T28</f>
        <v>-0.92199999999999993</v>
      </c>
      <c r="U27" s="7"/>
    </row>
    <row r="28" spans="1:31" x14ac:dyDescent="0.3">
      <c r="A28" s="4"/>
      <c r="B28" s="21">
        <v>9</v>
      </c>
      <c r="C28" s="8">
        <f>C30</f>
        <v>1.5</v>
      </c>
      <c r="D28" s="8">
        <f>D30+2*Y8</f>
        <v>-0.98</v>
      </c>
      <c r="E28" s="22"/>
      <c r="F28" s="24">
        <v>9</v>
      </c>
      <c r="G28" s="6">
        <f>G30</f>
        <v>3.5</v>
      </c>
      <c r="H28" s="5">
        <f>H30+2*AA8</f>
        <v>-0.96199999999999997</v>
      </c>
      <c r="I28" s="7"/>
      <c r="J28" s="24">
        <v>9</v>
      </c>
      <c r="K28" s="6">
        <f>K30</f>
        <v>5.6</v>
      </c>
      <c r="L28" s="5">
        <f>L30+2*AC8</f>
        <v>-0.92199999999999993</v>
      </c>
      <c r="M28" s="7"/>
      <c r="N28" s="24">
        <v>9</v>
      </c>
      <c r="O28" s="6">
        <f>O30</f>
        <v>7.6999999999999993</v>
      </c>
      <c r="P28" s="5">
        <f>P30+2*AE8</f>
        <v>-0.92199999999999993</v>
      </c>
      <c r="Q28" s="7"/>
      <c r="R28" s="24">
        <v>9</v>
      </c>
      <c r="S28" s="6" t="e">
        <f>S30</f>
        <v>#N/A</v>
      </c>
      <c r="T28" s="5">
        <f>T30+2*AG8</f>
        <v>-0.92199999999999993</v>
      </c>
      <c r="U28" s="7"/>
      <c r="Y28" s="5"/>
      <c r="Z28" s="5"/>
      <c r="AA28" s="5"/>
      <c r="AB28" s="5"/>
      <c r="AC28" s="5"/>
      <c r="AD28" s="5"/>
      <c r="AE28" s="5"/>
    </row>
    <row r="29" spans="1:31" x14ac:dyDescent="0.3">
      <c r="A29" s="4"/>
      <c r="B29" s="21" t="s">
        <v>12</v>
      </c>
      <c r="C29" s="8" t="e">
        <f>IF(Y8=0,C28,NA())</f>
        <v>#N/A</v>
      </c>
      <c r="D29" s="8" t="e">
        <f>IF(Y8=0,D28,NA())</f>
        <v>#N/A</v>
      </c>
      <c r="E29" s="22"/>
      <c r="F29" s="24" t="s">
        <v>12</v>
      </c>
      <c r="G29" s="5" t="e">
        <f>IF(AA8=0,G30,NA())</f>
        <v>#N/A</v>
      </c>
      <c r="H29" s="5" t="e">
        <f>IF(AA8=0,H30,NA())</f>
        <v>#N/A</v>
      </c>
      <c r="I29" s="7"/>
      <c r="J29" s="24" t="s">
        <v>12</v>
      </c>
      <c r="K29" s="5" t="e">
        <f>IF(AC8=0,K30,NA())</f>
        <v>#N/A</v>
      </c>
      <c r="L29" s="5" t="e">
        <f>IF(AC8=0,L30,NA())</f>
        <v>#N/A</v>
      </c>
      <c r="M29" s="7"/>
      <c r="N29" s="24" t="s">
        <v>12</v>
      </c>
      <c r="O29" s="5">
        <f>IF(AE8=0,O30,NA())</f>
        <v>7.6999999999999993</v>
      </c>
      <c r="P29" s="5">
        <f>IF(AE8=0,P30,NA())</f>
        <v>-0.92199999999999993</v>
      </c>
      <c r="Q29" s="7"/>
      <c r="R29" s="24" t="s">
        <v>12</v>
      </c>
      <c r="S29" s="5" t="e">
        <f>IF(AG8=0,S30,NA())</f>
        <v>#N/A</v>
      </c>
      <c r="T29" s="5">
        <f>IF(AG8=0,T30,NA())</f>
        <v>-0.92199999999999993</v>
      </c>
      <c r="U29" s="7"/>
      <c r="Y29" s="5"/>
      <c r="Z29" s="5"/>
      <c r="AA29" s="5"/>
      <c r="AB29" s="5"/>
      <c r="AC29" s="5"/>
      <c r="AD29" s="5"/>
      <c r="AE29" s="5"/>
    </row>
    <row r="30" spans="1:31" x14ac:dyDescent="0.3">
      <c r="A30" s="4"/>
      <c r="B30" s="21">
        <v>10</v>
      </c>
      <c r="C30" s="8">
        <f>C20</f>
        <v>1.5</v>
      </c>
      <c r="D30" s="8">
        <f>-D20</f>
        <v>-1</v>
      </c>
      <c r="E30" s="22"/>
      <c r="F30" s="24">
        <v>11</v>
      </c>
      <c r="G30" s="6">
        <f>G33+1</f>
        <v>3.5</v>
      </c>
      <c r="H30" s="5">
        <f>H31</f>
        <v>-0.98</v>
      </c>
      <c r="I30" s="7"/>
      <c r="J30" s="24">
        <v>11</v>
      </c>
      <c r="K30" s="6">
        <f>K33+1</f>
        <v>5.6</v>
      </c>
      <c r="L30" s="5">
        <f>L31</f>
        <v>-0.96199999999999997</v>
      </c>
      <c r="M30" s="7"/>
      <c r="N30" s="24">
        <v>11</v>
      </c>
      <c r="O30" s="6">
        <f>O33+1</f>
        <v>7.6999999999999993</v>
      </c>
      <c r="P30" s="5">
        <f>P31</f>
        <v>-0.92199999999999993</v>
      </c>
      <c r="Q30" s="7"/>
      <c r="R30" s="24">
        <v>11</v>
      </c>
      <c r="S30" s="6" t="e">
        <f>S33+1</f>
        <v>#N/A</v>
      </c>
      <c r="T30" s="5">
        <f>T31</f>
        <v>-0.92199999999999993</v>
      </c>
      <c r="U30" s="7"/>
      <c r="Y30" s="5"/>
      <c r="Z30" s="5"/>
      <c r="AA30" s="5"/>
      <c r="AB30" s="5"/>
      <c r="AC30" s="5"/>
      <c r="AD30" s="5"/>
      <c r="AE30" s="5"/>
    </row>
    <row r="31" spans="1:31" x14ac:dyDescent="0.3">
      <c r="A31" s="4"/>
      <c r="B31" s="21">
        <v>11</v>
      </c>
      <c r="C31" s="8">
        <f>C19</f>
        <v>0</v>
      </c>
      <c r="D31" s="8">
        <f>-D19</f>
        <v>-1</v>
      </c>
      <c r="E31" s="22"/>
      <c r="F31" s="4">
        <v>12</v>
      </c>
      <c r="G31" s="6">
        <f>I84*C27+Y10</f>
        <v>2.0049999999999999</v>
      </c>
      <c r="H31" s="5">
        <f>D27</f>
        <v>-0.98</v>
      </c>
      <c r="I31" s="7"/>
      <c r="J31" s="24">
        <v>12</v>
      </c>
      <c r="K31" s="6">
        <f>M84*G27+AA10</f>
        <v>4.2409999999999997</v>
      </c>
      <c r="L31" s="5">
        <f>H27</f>
        <v>-0.96199999999999997</v>
      </c>
      <c r="M31" s="7"/>
      <c r="N31" s="24">
        <v>12</v>
      </c>
      <c r="O31" s="6">
        <f>Q84*K27+AC10</f>
        <v>6.3759999999999994</v>
      </c>
      <c r="P31" s="5">
        <f>L27</f>
        <v>-0.92199999999999993</v>
      </c>
      <c r="Q31" s="7"/>
      <c r="R31" s="24">
        <v>12</v>
      </c>
      <c r="S31" s="6" t="e">
        <f>U84*O27+AE10</f>
        <v>#N/A</v>
      </c>
      <c r="T31" s="5">
        <f>P27</f>
        <v>-0.92199999999999993</v>
      </c>
      <c r="U31" s="7"/>
      <c r="Y31" s="5"/>
      <c r="Z31" s="5"/>
      <c r="AA31" s="5"/>
      <c r="AB31" s="5"/>
      <c r="AC31" s="5"/>
      <c r="AD31" s="5"/>
      <c r="AE31" s="5"/>
    </row>
    <row r="32" spans="1:31" x14ac:dyDescent="0.3">
      <c r="A32" s="4"/>
      <c r="B32" s="21" t="s">
        <v>12</v>
      </c>
      <c r="C32" s="8">
        <f>C33</f>
        <v>0.5</v>
      </c>
      <c r="D32" s="8">
        <f>D33</f>
        <v>0</v>
      </c>
      <c r="E32" s="22"/>
      <c r="F32" s="4" t="s">
        <v>12</v>
      </c>
      <c r="G32" s="6" t="e">
        <f>IF($Y$10=0,NA(),G33)</f>
        <v>#N/A</v>
      </c>
      <c r="H32" s="5">
        <f>H33</f>
        <v>1.0000000000000009E-2</v>
      </c>
      <c r="I32" s="7"/>
      <c r="J32" s="24" t="s">
        <v>12</v>
      </c>
      <c r="K32" s="6">
        <f>IF($AA$10=0,NA(),K33)</f>
        <v>4.5999999999999996</v>
      </c>
      <c r="L32" s="5">
        <f>L33</f>
        <v>-0.24399999999999999</v>
      </c>
      <c r="M32" s="7"/>
      <c r="N32" s="24" t="s">
        <v>12</v>
      </c>
      <c r="O32" s="6">
        <f>IF($AC$10=0,NA(),O33)</f>
        <v>6.6999999999999993</v>
      </c>
      <c r="P32" s="5">
        <f>P33</f>
        <v>-0.27399999999999997</v>
      </c>
      <c r="Q32" s="7"/>
      <c r="R32" s="24" t="s">
        <v>12</v>
      </c>
      <c r="S32" s="6" t="e">
        <f>IF($AE$10=0,NA(),S33)</f>
        <v>#N/A</v>
      </c>
      <c r="T32" s="5">
        <f>T33</f>
        <v>-0.38899999999999996</v>
      </c>
      <c r="U32" s="7"/>
      <c r="Y32" s="5"/>
      <c r="Z32" s="5"/>
      <c r="AA32" s="5"/>
      <c r="AB32" s="5"/>
      <c r="AC32" s="5"/>
      <c r="AD32" s="5"/>
      <c r="AE32" s="5"/>
    </row>
    <row r="33" spans="1:31" ht="15" thickBot="1" x14ac:dyDescent="0.35">
      <c r="A33" s="12"/>
      <c r="B33" s="37">
        <v>12</v>
      </c>
      <c r="C33" s="16">
        <f>C17</f>
        <v>0.5</v>
      </c>
      <c r="D33" s="16">
        <f>D17</f>
        <v>0</v>
      </c>
      <c r="E33" s="27"/>
      <c r="F33" s="12">
        <v>12</v>
      </c>
      <c r="G33" s="14">
        <f>G17</f>
        <v>2.5</v>
      </c>
      <c r="H33" s="13">
        <f>H17</f>
        <v>1.0000000000000009E-2</v>
      </c>
      <c r="I33" s="15"/>
      <c r="J33" s="36">
        <v>12</v>
      </c>
      <c r="K33" s="14">
        <f>K17</f>
        <v>4.5999999999999996</v>
      </c>
      <c r="L33" s="13">
        <f>L17</f>
        <v>-0.24399999999999999</v>
      </c>
      <c r="M33" s="15"/>
      <c r="N33" s="36">
        <v>12</v>
      </c>
      <c r="O33" s="14">
        <f>O17</f>
        <v>6.6999999999999993</v>
      </c>
      <c r="P33" s="13">
        <f>P17</f>
        <v>-0.27399999999999997</v>
      </c>
      <c r="Q33" s="15"/>
      <c r="R33" s="36">
        <v>12</v>
      </c>
      <c r="S33" s="14" t="e">
        <f>S17</f>
        <v>#N/A</v>
      </c>
      <c r="T33" s="13">
        <f>T17</f>
        <v>-0.38899999999999996</v>
      </c>
      <c r="U33" s="15"/>
      <c r="X33" s="25"/>
      <c r="Y33" s="5"/>
      <c r="Z33" s="5"/>
      <c r="AA33" s="5"/>
      <c r="AB33" s="5"/>
      <c r="AC33" s="5"/>
      <c r="AD33" s="5"/>
      <c r="AE33" s="5"/>
    </row>
    <row r="34" spans="1:31" ht="15" thickTop="1" x14ac:dyDescent="0.3">
      <c r="A34" s="28" t="s">
        <v>11</v>
      </c>
      <c r="B34" s="29">
        <v>0</v>
      </c>
      <c r="C34" s="33">
        <f t="shared" ref="C34:C43" si="0">rad*SIN(RADIANS(B34))+C$5</f>
        <v>1.5</v>
      </c>
      <c r="D34" s="33">
        <f t="shared" ref="D34:D43" si="1">rad*COS(RADIANS(B34))+D$5</f>
        <v>-1</v>
      </c>
      <c r="E34" s="31"/>
      <c r="F34" s="28">
        <v>0</v>
      </c>
      <c r="G34" s="33">
        <f t="shared" ref="G34:G43" si="2">rad*SIN(RADIANS(F34))+C$6</f>
        <v>3.5</v>
      </c>
      <c r="H34" s="33">
        <f t="shared" ref="H34:H43" si="3">rad*COS(RADIANS(F34))+D$6</f>
        <v>-0.98000000000000009</v>
      </c>
      <c r="I34" s="35"/>
      <c r="J34" s="32">
        <v>0</v>
      </c>
      <c r="K34" s="33">
        <f t="shared" ref="K34:K43" si="4">rad*SIN(RADIANS(J34))+C$7</f>
        <v>5.6</v>
      </c>
      <c r="L34" s="33">
        <f t="shared" ref="L34:L43" si="5">rad*COS(RADIANS(J34))+D$7</f>
        <v>-0.96200000000000008</v>
      </c>
      <c r="M34" s="35"/>
      <c r="N34" s="32">
        <v>0</v>
      </c>
      <c r="O34" s="38" t="e">
        <f t="shared" ref="O34:O43" si="6">rad*SIN(RADIANS(N34))+C$8</f>
        <v>#N/A</v>
      </c>
      <c r="P34" s="38" t="e">
        <f t="shared" ref="P34:P43" si="7">rad*COS(RADIANS(N34))+D$8</f>
        <v>#N/A</v>
      </c>
      <c r="Q34" s="35"/>
      <c r="R34" s="32">
        <v>0</v>
      </c>
      <c r="S34" s="33" t="e">
        <f t="shared" ref="S34:S43" si="8">rad*SIN(RADIANS(R34))+C$9</f>
        <v>#N/A</v>
      </c>
      <c r="T34" s="33" t="e">
        <f t="shared" ref="T34:T43" si="9">rad*COS(RADIANS(R34))+D$9</f>
        <v>#N/A</v>
      </c>
      <c r="U34" s="35"/>
    </row>
    <row r="35" spans="1:31" x14ac:dyDescent="0.3">
      <c r="A35" s="4"/>
      <c r="B35" s="21">
        <v>10</v>
      </c>
      <c r="C35" s="6">
        <f t="shared" si="0"/>
        <v>1.517364817766693</v>
      </c>
      <c r="D35" s="6">
        <f t="shared" si="1"/>
        <v>-1.0015192246987792</v>
      </c>
      <c r="E35" s="22"/>
      <c r="F35" s="4">
        <v>10</v>
      </c>
      <c r="G35" s="6">
        <f t="shared" si="2"/>
        <v>3.5173648177666932</v>
      </c>
      <c r="H35" s="6">
        <f t="shared" si="3"/>
        <v>-0.98151922469877928</v>
      </c>
      <c r="I35" s="7"/>
      <c r="J35" s="24">
        <v>10</v>
      </c>
      <c r="K35" s="6">
        <f t="shared" si="4"/>
        <v>5.6173648177666928</v>
      </c>
      <c r="L35" s="6">
        <f t="shared" si="5"/>
        <v>-0.96351922469877926</v>
      </c>
      <c r="M35" s="7"/>
      <c r="N35" s="24">
        <v>10</v>
      </c>
      <c r="O35" s="39" t="e">
        <f t="shared" si="6"/>
        <v>#N/A</v>
      </c>
      <c r="P35" s="39" t="e">
        <f t="shared" si="7"/>
        <v>#N/A</v>
      </c>
      <c r="Q35" s="7"/>
      <c r="R35" s="24">
        <v>10</v>
      </c>
      <c r="S35" s="6" t="e">
        <f t="shared" si="8"/>
        <v>#N/A</v>
      </c>
      <c r="T35" s="6" t="e">
        <f t="shared" si="9"/>
        <v>#N/A</v>
      </c>
      <c r="U35" s="7"/>
    </row>
    <row r="36" spans="1:31" x14ac:dyDescent="0.3">
      <c r="A36" s="4"/>
      <c r="B36" s="21">
        <v>20</v>
      </c>
      <c r="C36" s="6">
        <f t="shared" si="0"/>
        <v>1.534202014332567</v>
      </c>
      <c r="D36" s="6">
        <f t="shared" si="1"/>
        <v>-1.0060307379214093</v>
      </c>
      <c r="E36" s="22"/>
      <c r="F36" s="4">
        <v>20</v>
      </c>
      <c r="G36" s="6">
        <f t="shared" si="2"/>
        <v>3.5342020143325668</v>
      </c>
      <c r="H36" s="6">
        <f t="shared" si="3"/>
        <v>-0.98603073792140927</v>
      </c>
      <c r="I36" s="7"/>
      <c r="J36" s="24">
        <v>20</v>
      </c>
      <c r="K36" s="6">
        <f t="shared" si="4"/>
        <v>5.6342020143325664</v>
      </c>
      <c r="L36" s="6">
        <f t="shared" si="5"/>
        <v>-0.96803073792140926</v>
      </c>
      <c r="M36" s="7"/>
      <c r="N36" s="24">
        <v>20</v>
      </c>
      <c r="O36" s="39" t="e">
        <f t="shared" si="6"/>
        <v>#N/A</v>
      </c>
      <c r="P36" s="39" t="e">
        <f t="shared" si="7"/>
        <v>#N/A</v>
      </c>
      <c r="Q36" s="7"/>
      <c r="R36" s="24">
        <v>20</v>
      </c>
      <c r="S36" s="6" t="e">
        <f t="shared" si="8"/>
        <v>#N/A</v>
      </c>
      <c r="T36" s="6" t="e">
        <f t="shared" si="9"/>
        <v>#N/A</v>
      </c>
      <c r="U36" s="7"/>
    </row>
    <row r="37" spans="1:31" x14ac:dyDescent="0.3">
      <c r="A37" s="4"/>
      <c r="B37" s="21">
        <v>30</v>
      </c>
      <c r="C37" s="6">
        <f t="shared" si="0"/>
        <v>1.55</v>
      </c>
      <c r="D37" s="6">
        <f t="shared" si="1"/>
        <v>-1.0133974596215563</v>
      </c>
      <c r="E37" s="22"/>
      <c r="F37" s="4">
        <v>30</v>
      </c>
      <c r="G37" s="6">
        <f t="shared" si="2"/>
        <v>3.55</v>
      </c>
      <c r="H37" s="6">
        <f t="shared" si="3"/>
        <v>-0.99339745962155623</v>
      </c>
      <c r="I37" s="7"/>
      <c r="J37" s="24">
        <v>30</v>
      </c>
      <c r="K37" s="6">
        <f t="shared" si="4"/>
        <v>5.6499999999999995</v>
      </c>
      <c r="L37" s="6">
        <f t="shared" si="5"/>
        <v>-0.97539745962155622</v>
      </c>
      <c r="M37" s="7"/>
      <c r="N37" s="24">
        <v>30</v>
      </c>
      <c r="O37" s="39" t="e">
        <f t="shared" si="6"/>
        <v>#N/A</v>
      </c>
      <c r="P37" s="39" t="e">
        <f t="shared" si="7"/>
        <v>#N/A</v>
      </c>
      <c r="Q37" s="7"/>
      <c r="R37" s="24">
        <v>30</v>
      </c>
      <c r="S37" s="6" t="e">
        <f t="shared" si="8"/>
        <v>#N/A</v>
      </c>
      <c r="T37" s="6" t="e">
        <f t="shared" si="9"/>
        <v>#N/A</v>
      </c>
      <c r="U37" s="7"/>
    </row>
    <row r="38" spans="1:31" x14ac:dyDescent="0.3">
      <c r="A38" s="4"/>
      <c r="B38" s="21">
        <v>40</v>
      </c>
      <c r="C38" s="6">
        <f t="shared" si="0"/>
        <v>1.5642787609686539</v>
      </c>
      <c r="D38" s="6">
        <f t="shared" si="1"/>
        <v>-1.0233955556881023</v>
      </c>
      <c r="E38" s="22"/>
      <c r="F38" s="4">
        <v>40</v>
      </c>
      <c r="G38" s="6">
        <f t="shared" si="2"/>
        <v>3.5642787609686541</v>
      </c>
      <c r="H38" s="6">
        <f t="shared" si="3"/>
        <v>-1.0033955556881022</v>
      </c>
      <c r="I38" s="7"/>
      <c r="J38" s="24">
        <v>40</v>
      </c>
      <c r="K38" s="6">
        <f t="shared" si="4"/>
        <v>5.6642787609686538</v>
      </c>
      <c r="L38" s="6">
        <f t="shared" si="5"/>
        <v>-0.98539555568810222</v>
      </c>
      <c r="M38" s="7"/>
      <c r="N38" s="24">
        <v>40</v>
      </c>
      <c r="O38" s="39" t="e">
        <f t="shared" si="6"/>
        <v>#N/A</v>
      </c>
      <c r="P38" s="39" t="e">
        <f t="shared" si="7"/>
        <v>#N/A</v>
      </c>
      <c r="Q38" s="7"/>
      <c r="R38" s="24">
        <v>40</v>
      </c>
      <c r="S38" s="6" t="e">
        <f t="shared" si="8"/>
        <v>#N/A</v>
      </c>
      <c r="T38" s="6" t="e">
        <f t="shared" si="9"/>
        <v>#N/A</v>
      </c>
      <c r="U38" s="7"/>
    </row>
    <row r="39" spans="1:31" x14ac:dyDescent="0.3">
      <c r="A39" s="4"/>
      <c r="B39" s="21">
        <v>50</v>
      </c>
      <c r="C39" s="6">
        <f t="shared" si="0"/>
        <v>1.5766044443118978</v>
      </c>
      <c r="D39" s="6">
        <f t="shared" si="1"/>
        <v>-1.0357212390313462</v>
      </c>
      <c r="E39" s="22"/>
      <c r="F39" s="4">
        <v>50</v>
      </c>
      <c r="G39" s="6">
        <f t="shared" si="2"/>
        <v>3.5766044443118976</v>
      </c>
      <c r="H39" s="6">
        <f t="shared" si="3"/>
        <v>-1.0157212390313461</v>
      </c>
      <c r="I39" s="7"/>
      <c r="J39" s="24">
        <v>50</v>
      </c>
      <c r="K39" s="6">
        <f t="shared" si="4"/>
        <v>5.6766044443118977</v>
      </c>
      <c r="L39" s="6">
        <f t="shared" si="5"/>
        <v>-0.99772123903134613</v>
      </c>
      <c r="M39" s="7"/>
      <c r="N39" s="24">
        <v>50</v>
      </c>
      <c r="O39" s="39" t="e">
        <f t="shared" si="6"/>
        <v>#N/A</v>
      </c>
      <c r="P39" s="39" t="e">
        <f t="shared" si="7"/>
        <v>#N/A</v>
      </c>
      <c r="Q39" s="7"/>
      <c r="R39" s="24">
        <v>50</v>
      </c>
      <c r="S39" s="6" t="e">
        <f t="shared" si="8"/>
        <v>#N/A</v>
      </c>
      <c r="T39" s="6" t="e">
        <f t="shared" si="9"/>
        <v>#N/A</v>
      </c>
      <c r="U39" s="7"/>
    </row>
    <row r="40" spans="1:31" x14ac:dyDescent="0.3">
      <c r="A40" s="4"/>
      <c r="B40" s="21">
        <v>60</v>
      </c>
      <c r="C40" s="6">
        <f t="shared" si="0"/>
        <v>1.5866025403784438</v>
      </c>
      <c r="D40" s="6">
        <f t="shared" si="1"/>
        <v>-1.05</v>
      </c>
      <c r="E40" s="22"/>
      <c r="F40" s="4">
        <v>60</v>
      </c>
      <c r="G40" s="6">
        <f t="shared" si="2"/>
        <v>3.5866025403784438</v>
      </c>
      <c r="H40" s="6">
        <f t="shared" si="3"/>
        <v>-1.03</v>
      </c>
      <c r="I40" s="7"/>
      <c r="J40" s="24">
        <v>60</v>
      </c>
      <c r="K40" s="6">
        <f t="shared" si="4"/>
        <v>5.6866025403784439</v>
      </c>
      <c r="L40" s="6">
        <f t="shared" si="5"/>
        <v>-1.012</v>
      </c>
      <c r="M40" s="7"/>
      <c r="N40" s="24">
        <v>60</v>
      </c>
      <c r="O40" s="39" t="e">
        <f t="shared" si="6"/>
        <v>#N/A</v>
      </c>
      <c r="P40" s="39" t="e">
        <f t="shared" si="7"/>
        <v>#N/A</v>
      </c>
      <c r="Q40" s="7"/>
      <c r="R40" s="24">
        <v>60</v>
      </c>
      <c r="S40" s="6" t="e">
        <f t="shared" si="8"/>
        <v>#N/A</v>
      </c>
      <c r="T40" s="6" t="e">
        <f t="shared" si="9"/>
        <v>#N/A</v>
      </c>
      <c r="U40" s="7"/>
    </row>
    <row r="41" spans="1:31" x14ac:dyDescent="0.3">
      <c r="A41" s="4"/>
      <c r="B41" s="21">
        <v>70</v>
      </c>
      <c r="C41" s="6">
        <f t="shared" si="0"/>
        <v>1.5939692620785908</v>
      </c>
      <c r="D41" s="6">
        <f t="shared" si="1"/>
        <v>-1.0657979856674331</v>
      </c>
      <c r="E41" s="22"/>
      <c r="F41" s="4">
        <v>70</v>
      </c>
      <c r="G41" s="6">
        <f t="shared" si="2"/>
        <v>3.5939692620785908</v>
      </c>
      <c r="H41" s="6">
        <f t="shared" si="3"/>
        <v>-1.0457979856674331</v>
      </c>
      <c r="I41" s="7"/>
      <c r="J41" s="24">
        <v>70</v>
      </c>
      <c r="K41" s="6">
        <f t="shared" si="4"/>
        <v>5.6939692620785909</v>
      </c>
      <c r="L41" s="6">
        <f t="shared" si="5"/>
        <v>-1.0277979856674331</v>
      </c>
      <c r="M41" s="7"/>
      <c r="N41" s="24">
        <v>70</v>
      </c>
      <c r="O41" s="39" t="e">
        <f t="shared" si="6"/>
        <v>#N/A</v>
      </c>
      <c r="P41" s="39" t="e">
        <f t="shared" si="7"/>
        <v>#N/A</v>
      </c>
      <c r="Q41" s="7"/>
      <c r="R41" s="24">
        <v>70</v>
      </c>
      <c r="S41" s="6" t="e">
        <f t="shared" si="8"/>
        <v>#N/A</v>
      </c>
      <c r="T41" s="6" t="e">
        <f t="shared" si="9"/>
        <v>#N/A</v>
      </c>
      <c r="U41" s="7"/>
    </row>
    <row r="42" spans="1:31" x14ac:dyDescent="0.3">
      <c r="A42" s="4"/>
      <c r="B42" s="21">
        <v>80</v>
      </c>
      <c r="C42" s="6">
        <f t="shared" si="0"/>
        <v>1.5984807753012209</v>
      </c>
      <c r="D42" s="6">
        <f t="shared" si="1"/>
        <v>-1.0826351822333071</v>
      </c>
      <c r="E42" s="22"/>
      <c r="F42" s="4">
        <v>80</v>
      </c>
      <c r="G42" s="6">
        <f t="shared" si="2"/>
        <v>3.5984807753012209</v>
      </c>
      <c r="H42" s="6">
        <f t="shared" si="3"/>
        <v>-1.0626351822333071</v>
      </c>
      <c r="I42" s="7"/>
      <c r="J42" s="24">
        <v>80</v>
      </c>
      <c r="K42" s="6">
        <f t="shared" si="4"/>
        <v>5.6984807753012205</v>
      </c>
      <c r="L42" s="6">
        <f t="shared" si="5"/>
        <v>-1.0446351822333071</v>
      </c>
      <c r="M42" s="7"/>
      <c r="N42" s="24">
        <v>80</v>
      </c>
      <c r="O42" s="39" t="e">
        <f t="shared" si="6"/>
        <v>#N/A</v>
      </c>
      <c r="P42" s="39" t="e">
        <f t="shared" si="7"/>
        <v>#N/A</v>
      </c>
      <c r="Q42" s="7"/>
      <c r="R42" s="24">
        <v>80</v>
      </c>
      <c r="S42" s="6" t="e">
        <f t="shared" si="8"/>
        <v>#N/A</v>
      </c>
      <c r="T42" s="6" t="e">
        <f t="shared" si="9"/>
        <v>#N/A</v>
      </c>
      <c r="U42" s="7"/>
    </row>
    <row r="43" spans="1:31" x14ac:dyDescent="0.3">
      <c r="A43" s="4"/>
      <c r="B43" s="21">
        <v>90</v>
      </c>
      <c r="C43" s="6">
        <f t="shared" si="0"/>
        <v>1.6</v>
      </c>
      <c r="D43" s="6">
        <f t="shared" si="1"/>
        <v>-1.1000000000000001</v>
      </c>
      <c r="E43" s="22"/>
      <c r="F43" s="4">
        <v>90</v>
      </c>
      <c r="G43" s="6">
        <f t="shared" si="2"/>
        <v>3.6</v>
      </c>
      <c r="H43" s="6">
        <f t="shared" si="3"/>
        <v>-1.08</v>
      </c>
      <c r="I43" s="7"/>
      <c r="J43" s="24">
        <v>90</v>
      </c>
      <c r="K43" s="6">
        <f t="shared" si="4"/>
        <v>5.6999999999999993</v>
      </c>
      <c r="L43" s="6">
        <f t="shared" si="5"/>
        <v>-1.0620000000000001</v>
      </c>
      <c r="M43" s="7"/>
      <c r="N43" s="24">
        <v>90</v>
      </c>
      <c r="O43" s="39" t="e">
        <f t="shared" si="6"/>
        <v>#N/A</v>
      </c>
      <c r="P43" s="39" t="e">
        <f t="shared" si="7"/>
        <v>#N/A</v>
      </c>
      <c r="Q43" s="7"/>
      <c r="R43" s="24">
        <v>90</v>
      </c>
      <c r="S43" s="6" t="e">
        <f t="shared" si="8"/>
        <v>#N/A</v>
      </c>
      <c r="T43" s="6" t="e">
        <f t="shared" si="9"/>
        <v>#N/A</v>
      </c>
      <c r="U43" s="7"/>
    </row>
    <row r="44" spans="1:31" x14ac:dyDescent="0.3">
      <c r="A44" s="4"/>
      <c r="B44" s="21"/>
      <c r="C44" s="6">
        <f>C43-0.05</f>
        <v>1.55</v>
      </c>
      <c r="D44" s="6">
        <f>D43</f>
        <v>-1.1000000000000001</v>
      </c>
      <c r="E44" s="22"/>
      <c r="F44" s="4"/>
      <c r="G44" s="6">
        <f>G43-0.05</f>
        <v>3.5500000000000003</v>
      </c>
      <c r="H44" s="6">
        <f>H43</f>
        <v>-1.08</v>
      </c>
      <c r="I44" s="7"/>
      <c r="J44" s="24"/>
      <c r="K44" s="6">
        <f>K43-0.05</f>
        <v>5.6499999999999995</v>
      </c>
      <c r="L44" s="6">
        <f>L43</f>
        <v>-1.0620000000000001</v>
      </c>
      <c r="M44" s="7"/>
      <c r="N44" s="24"/>
      <c r="O44" s="39" t="e">
        <f>O43-0.05</f>
        <v>#N/A</v>
      </c>
      <c r="P44" s="39" t="e">
        <f>P43</f>
        <v>#N/A</v>
      </c>
      <c r="Q44" s="7"/>
      <c r="R44" s="24"/>
      <c r="S44" s="6" t="e">
        <f>S43-0.05</f>
        <v>#N/A</v>
      </c>
      <c r="T44" s="6" t="e">
        <f>T43</f>
        <v>#N/A</v>
      </c>
      <c r="U44" s="7"/>
    </row>
    <row r="45" spans="1:31" x14ac:dyDescent="0.3">
      <c r="A45" s="4"/>
      <c r="B45" s="21" t="s">
        <v>10</v>
      </c>
      <c r="C45" s="6">
        <f>IFERROR(AVERAGE(C43,C47),0)</f>
        <v>1.6069444444444445</v>
      </c>
      <c r="D45" s="6">
        <f>IFERROR(AVERAGE(D43,D47)-0.1,0)</f>
        <v>-1.2000000000000002</v>
      </c>
      <c r="E45" s="22" t="str">
        <f>E100</f>
        <v>Shell losses
1.0%</v>
      </c>
      <c r="F45" s="24" t="s">
        <v>10</v>
      </c>
      <c r="G45" s="6">
        <f>IFERROR(AVERAGE(G43,G47),0)</f>
        <v>3.6062500000000002</v>
      </c>
      <c r="H45" s="6">
        <f>IFERROR(AVERAGE(H43,H47)-0.1,0)</f>
        <v>-1.1800000000000002</v>
      </c>
      <c r="I45" s="22" t="str">
        <f>I100</f>
        <v>Blowdown Losses
0.9%</v>
      </c>
      <c r="J45" s="24" t="s">
        <v>10</v>
      </c>
      <c r="K45" s="6">
        <f>IFERROR(AVERAGE(K43,K47),0)</f>
        <v>5.7138888888888886</v>
      </c>
      <c r="L45" s="6">
        <f>IFERROR(AVERAGE(L43,L47)-0.1,0)</f>
        <v>-1.1620000000000001</v>
      </c>
      <c r="M45" s="22" t="str">
        <f>M100</f>
        <v>Trap Losses
2.0%</v>
      </c>
      <c r="N45" s="24" t="s">
        <v>10</v>
      </c>
      <c r="O45" s="39">
        <f>IFERROR(AVERAGE(O43,O47),0)</f>
        <v>0</v>
      </c>
      <c r="P45" s="39">
        <f>IFERROR(AVERAGE(P43,P47)-0.1,0)</f>
        <v>0</v>
      </c>
      <c r="Q45" s="22" t="str">
        <f>Q100</f>
        <v/>
      </c>
      <c r="R45" s="24" t="s">
        <v>10</v>
      </c>
      <c r="S45" s="6">
        <f>IFERROR(AVERAGE(S43,S47),0)</f>
        <v>0</v>
      </c>
      <c r="T45" s="6">
        <f>IFERROR(AVERAGE(T43,T47)-0.1,0)</f>
        <v>0</v>
      </c>
      <c r="U45" s="22" t="str">
        <f>U100</f>
        <v/>
      </c>
    </row>
    <row r="46" spans="1:31" x14ac:dyDescent="0.3">
      <c r="A46" s="4"/>
      <c r="B46" s="21"/>
      <c r="C46" s="6">
        <f>C47+0.05</f>
        <v>1.663888888888889</v>
      </c>
      <c r="D46" s="6">
        <f>D47</f>
        <v>-1.1000000000000001</v>
      </c>
      <c r="E46" s="22"/>
      <c r="F46" s="24"/>
      <c r="G46" s="6">
        <f>G47+0.05</f>
        <v>3.6624999999999996</v>
      </c>
      <c r="H46" s="6">
        <f>H47</f>
        <v>-1.08</v>
      </c>
      <c r="I46" s="7"/>
      <c r="J46" s="24"/>
      <c r="K46" s="6">
        <f>K47+0.05</f>
        <v>5.7777777777777777</v>
      </c>
      <c r="L46" s="6">
        <f>L47</f>
        <v>-1.0620000000000001</v>
      </c>
      <c r="M46" s="7"/>
      <c r="N46" s="24"/>
      <c r="O46" s="39" t="e">
        <f>O47+0.05</f>
        <v>#N/A</v>
      </c>
      <c r="P46" s="39" t="e">
        <f>P47</f>
        <v>#N/A</v>
      </c>
      <c r="Q46" s="7"/>
      <c r="R46" s="24"/>
      <c r="S46" s="6" t="e">
        <f>S47+0.05</f>
        <v>#N/A</v>
      </c>
      <c r="T46" s="6" t="e">
        <f>T47</f>
        <v>#N/A</v>
      </c>
      <c r="U46" s="7"/>
    </row>
    <row r="47" spans="1:31" x14ac:dyDescent="0.3">
      <c r="A47" s="9"/>
      <c r="B47" s="21">
        <v>90</v>
      </c>
      <c r="C47" s="6">
        <f t="shared" ref="C47:C56" si="10">(rad+B$5*$L$5)*SIN(RADIANS(B47))+C$5</f>
        <v>1.6138888888888889</v>
      </c>
      <c r="D47" s="6">
        <f t="shared" ref="D47:D56" si="11">(rad+B$5)*COS(RADIANS(B47))+D$5</f>
        <v>-1.1000000000000001</v>
      </c>
      <c r="E47" s="22"/>
      <c r="F47" s="4">
        <v>90</v>
      </c>
      <c r="G47" s="6">
        <f t="shared" ref="G47:G56" si="12">(rad+B$6*$L$5)*SIN(RADIANS(F47))+C$6</f>
        <v>3.6124999999999998</v>
      </c>
      <c r="H47" s="6">
        <f t="shared" ref="H47:H56" si="13">(rad+B$6)*COS(RADIANS(F47))+D$6</f>
        <v>-1.08</v>
      </c>
      <c r="I47" s="7"/>
      <c r="J47" s="24">
        <v>90</v>
      </c>
      <c r="K47" s="6">
        <f t="shared" ref="K47:K56" si="14">(rad+B$7*$L$5)*SIN(RADIANS(J47))+C$7</f>
        <v>5.7277777777777779</v>
      </c>
      <c r="L47" s="6">
        <f t="shared" ref="L47:L56" si="15">(rad+B$7)*COS(RADIANS(J47))+D$7</f>
        <v>-1.0620000000000001</v>
      </c>
      <c r="M47" s="7"/>
      <c r="N47" s="24">
        <v>90</v>
      </c>
      <c r="O47" s="39" t="e">
        <f t="shared" ref="O47:O56" si="16">(rad+B$8*$L$5)*SIN(RADIANS(N47))+C$8</f>
        <v>#N/A</v>
      </c>
      <c r="P47" s="39" t="e">
        <f t="shared" ref="P47:P56" si="17">(rad+B$8)*COS(RADIANS(N47))+D$8</f>
        <v>#N/A</v>
      </c>
      <c r="Q47" s="7"/>
      <c r="R47" s="24">
        <v>90</v>
      </c>
      <c r="S47" s="6" t="e">
        <f t="shared" ref="S47:S56" si="18">(rad+B$9*$L$5)*SIN(RADIANS(R47))+C$9</f>
        <v>#N/A</v>
      </c>
      <c r="T47" s="6" t="e">
        <f t="shared" ref="T47:T56" si="19">(rad+B$9)*COS(RADIANS(R47))+D$9</f>
        <v>#N/A</v>
      </c>
      <c r="U47" s="7"/>
    </row>
    <row r="48" spans="1:31" x14ac:dyDescent="0.3">
      <c r="A48" s="9"/>
      <c r="B48" s="21">
        <v>80</v>
      </c>
      <c r="C48" s="6">
        <f t="shared" si="10"/>
        <v>1.6121586607597238</v>
      </c>
      <c r="D48" s="6">
        <f t="shared" si="11"/>
        <v>-1.0791622186799685</v>
      </c>
      <c r="E48" s="22"/>
      <c r="F48" s="4">
        <v>80</v>
      </c>
      <c r="G48" s="6">
        <f t="shared" si="12"/>
        <v>3.6107908722138733</v>
      </c>
      <c r="H48" s="6">
        <f t="shared" si="13"/>
        <v>-1.0595095150353022</v>
      </c>
      <c r="I48" s="7"/>
      <c r="J48" s="24">
        <v>80</v>
      </c>
      <c r="K48" s="6">
        <f t="shared" si="14"/>
        <v>5.7258365462182264</v>
      </c>
      <c r="L48" s="6">
        <f t="shared" si="15"/>
        <v>-1.0376892551266297</v>
      </c>
      <c r="M48" s="7"/>
      <c r="N48" s="24">
        <v>80</v>
      </c>
      <c r="O48" s="39" t="e">
        <f t="shared" si="16"/>
        <v>#N/A</v>
      </c>
      <c r="P48" s="39" t="e">
        <f t="shared" si="17"/>
        <v>#N/A</v>
      </c>
      <c r="Q48" s="7"/>
      <c r="R48" s="24">
        <v>80</v>
      </c>
      <c r="S48" s="6" t="e">
        <f t="shared" si="18"/>
        <v>#N/A</v>
      </c>
      <c r="T48" s="6" t="e">
        <f t="shared" si="19"/>
        <v>#N/A</v>
      </c>
      <c r="U48" s="7"/>
    </row>
    <row r="49" spans="1:34" x14ac:dyDescent="0.3">
      <c r="A49" s="9"/>
      <c r="B49" s="21">
        <v>70</v>
      </c>
      <c r="C49" s="6">
        <f t="shared" si="10"/>
        <v>1.607020548478395</v>
      </c>
      <c r="D49" s="6">
        <f t="shared" si="11"/>
        <v>-1.0589575828009199</v>
      </c>
      <c r="E49" s="22"/>
      <c r="F49" s="4">
        <v>70</v>
      </c>
      <c r="G49" s="6">
        <f t="shared" si="12"/>
        <v>3.6057154198384147</v>
      </c>
      <c r="H49" s="6">
        <f t="shared" si="13"/>
        <v>-1.0396416230875711</v>
      </c>
      <c r="I49" s="7"/>
      <c r="J49" s="24">
        <v>70</v>
      </c>
      <c r="K49" s="6">
        <f t="shared" si="14"/>
        <v>5.7200718348781994</v>
      </c>
      <c r="L49" s="6">
        <f t="shared" si="15"/>
        <v>-1.0141171799344064</v>
      </c>
      <c r="M49" s="7"/>
      <c r="N49" s="24">
        <v>70</v>
      </c>
      <c r="O49" s="39" t="e">
        <f t="shared" si="16"/>
        <v>#N/A</v>
      </c>
      <c r="P49" s="39" t="e">
        <f t="shared" si="17"/>
        <v>#N/A</v>
      </c>
      <c r="Q49" s="7"/>
      <c r="R49" s="24">
        <v>70</v>
      </c>
      <c r="S49" s="6" t="e">
        <f t="shared" si="18"/>
        <v>#N/A</v>
      </c>
      <c r="T49" s="6" t="e">
        <f t="shared" si="19"/>
        <v>#N/A</v>
      </c>
      <c r="U49" s="7"/>
    </row>
    <row r="50" spans="1:34" x14ac:dyDescent="0.3">
      <c r="A50" s="9"/>
      <c r="B50" s="21">
        <v>60</v>
      </c>
      <c r="C50" s="6">
        <f t="shared" si="10"/>
        <v>1.598630670986561</v>
      </c>
      <c r="D50" s="6">
        <f t="shared" si="11"/>
        <v>-1.04</v>
      </c>
      <c r="E50" s="22"/>
      <c r="F50" s="4">
        <v>60</v>
      </c>
      <c r="G50" s="6">
        <f t="shared" si="12"/>
        <v>3.5974278579257493</v>
      </c>
      <c r="H50" s="6">
        <f t="shared" si="13"/>
        <v>-1.0210000000000001</v>
      </c>
      <c r="I50" s="7"/>
      <c r="J50" s="24">
        <v>60</v>
      </c>
      <c r="K50" s="6">
        <f t="shared" si="14"/>
        <v>5.7106588015946782</v>
      </c>
      <c r="L50" s="6">
        <f t="shared" si="15"/>
        <v>-0.99199999999999999</v>
      </c>
      <c r="M50" s="7"/>
      <c r="N50" s="24">
        <v>60</v>
      </c>
      <c r="O50" s="39" t="e">
        <f t="shared" si="16"/>
        <v>#N/A</v>
      </c>
      <c r="P50" s="39" t="e">
        <f t="shared" si="17"/>
        <v>#N/A</v>
      </c>
      <c r="Q50" s="7"/>
      <c r="R50" s="24">
        <v>60</v>
      </c>
      <c r="S50" s="6" t="e">
        <f t="shared" si="18"/>
        <v>#N/A</v>
      </c>
      <c r="T50" s="6" t="e">
        <f t="shared" si="19"/>
        <v>#N/A</v>
      </c>
      <c r="U50" s="7"/>
    </row>
    <row r="51" spans="1:34" x14ac:dyDescent="0.3">
      <c r="A51" s="9"/>
      <c r="B51" s="21">
        <v>50</v>
      </c>
      <c r="C51" s="6">
        <f t="shared" si="10"/>
        <v>1.587243950466328</v>
      </c>
      <c r="D51" s="6">
        <f t="shared" si="11"/>
        <v>-1.0228654868376155</v>
      </c>
      <c r="E51" s="22"/>
      <c r="F51" s="4">
        <v>50</v>
      </c>
      <c r="G51" s="6">
        <f t="shared" si="12"/>
        <v>3.5861799998508852</v>
      </c>
      <c r="H51" s="6">
        <f t="shared" si="13"/>
        <v>-1.0041510620569885</v>
      </c>
      <c r="I51" s="7"/>
      <c r="J51" s="24">
        <v>50</v>
      </c>
      <c r="K51" s="6">
        <f t="shared" si="14"/>
        <v>5.6978834566207581</v>
      </c>
      <c r="L51" s="6">
        <f t="shared" si="15"/>
        <v>-0.97200973464388452</v>
      </c>
      <c r="M51" s="7"/>
      <c r="N51" s="24">
        <v>50</v>
      </c>
      <c r="O51" s="39" t="e">
        <f t="shared" si="16"/>
        <v>#N/A</v>
      </c>
      <c r="P51" s="39" t="e">
        <f t="shared" si="17"/>
        <v>#N/A</v>
      </c>
      <c r="Q51" s="7"/>
      <c r="R51" s="24">
        <v>50</v>
      </c>
      <c r="S51" s="6" t="e">
        <f t="shared" si="18"/>
        <v>#N/A</v>
      </c>
      <c r="T51" s="6" t="e">
        <f t="shared" si="19"/>
        <v>#N/A</v>
      </c>
      <c r="U51" s="7"/>
    </row>
    <row r="52" spans="1:34" x14ac:dyDescent="0.3">
      <c r="A52" s="9"/>
      <c r="B52" s="21">
        <v>40</v>
      </c>
      <c r="C52" s="6">
        <f t="shared" si="10"/>
        <v>1.5732063666587448</v>
      </c>
      <c r="D52" s="6">
        <f t="shared" si="11"/>
        <v>-1.0080746668257228</v>
      </c>
      <c r="E52" s="22"/>
      <c r="F52" s="4">
        <v>40</v>
      </c>
      <c r="G52" s="6">
        <f t="shared" si="12"/>
        <v>3.5723136060897356</v>
      </c>
      <c r="H52" s="6">
        <f t="shared" si="13"/>
        <v>-0.98960675571196066</v>
      </c>
      <c r="I52" s="7"/>
      <c r="J52" s="24">
        <v>40</v>
      </c>
      <c r="K52" s="6">
        <f t="shared" si="14"/>
        <v>5.6821339723488355</v>
      </c>
      <c r="L52" s="6">
        <f t="shared" si="15"/>
        <v>-0.95475377796334304</v>
      </c>
      <c r="M52" s="7"/>
      <c r="N52" s="24">
        <v>40</v>
      </c>
      <c r="O52" s="39" t="e">
        <f t="shared" si="16"/>
        <v>#N/A</v>
      </c>
      <c r="P52" s="39" t="e">
        <f t="shared" si="17"/>
        <v>#N/A</v>
      </c>
      <c r="Q52" s="7"/>
      <c r="R52" s="24">
        <v>40</v>
      </c>
      <c r="S52" s="6" t="e">
        <f t="shared" si="18"/>
        <v>#N/A</v>
      </c>
      <c r="T52" s="6" t="e">
        <f t="shared" si="19"/>
        <v>#N/A</v>
      </c>
      <c r="U52" s="7"/>
    </row>
    <row r="53" spans="1:34" x14ac:dyDescent="0.3">
      <c r="A53" s="9"/>
      <c r="B53" s="21">
        <v>30</v>
      </c>
      <c r="C53" s="6">
        <f t="shared" si="10"/>
        <v>1.5569444444444445</v>
      </c>
      <c r="D53" s="6">
        <f t="shared" si="11"/>
        <v>-0.9960769515458674</v>
      </c>
      <c r="E53" s="22"/>
      <c r="F53" s="4">
        <v>30</v>
      </c>
      <c r="G53" s="6">
        <f t="shared" si="12"/>
        <v>3.5562499999999999</v>
      </c>
      <c r="H53" s="6">
        <f t="shared" si="13"/>
        <v>-0.97780900235343626</v>
      </c>
      <c r="I53" s="7"/>
      <c r="J53" s="24">
        <v>30</v>
      </c>
      <c r="K53" s="6">
        <f t="shared" si="14"/>
        <v>5.6638888888888888</v>
      </c>
      <c r="L53" s="6">
        <f t="shared" si="15"/>
        <v>-0.94075644347017862</v>
      </c>
      <c r="M53" s="7"/>
      <c r="N53" s="24">
        <v>30</v>
      </c>
      <c r="O53" s="39" t="e">
        <f t="shared" si="16"/>
        <v>#N/A</v>
      </c>
      <c r="P53" s="39" t="e">
        <f t="shared" si="17"/>
        <v>#N/A</v>
      </c>
      <c r="Q53" s="7"/>
      <c r="R53" s="24">
        <v>30</v>
      </c>
      <c r="S53" s="6" t="e">
        <f t="shared" si="18"/>
        <v>#N/A</v>
      </c>
      <c r="T53" s="6" t="e">
        <f t="shared" si="19"/>
        <v>#N/A</v>
      </c>
      <c r="U53" s="7"/>
    </row>
    <row r="54" spans="1:34" x14ac:dyDescent="0.3">
      <c r="A54" s="9"/>
      <c r="B54" s="21">
        <v>20</v>
      </c>
      <c r="C54" s="6">
        <f t="shared" si="10"/>
        <v>1.538952294100979</v>
      </c>
      <c r="D54" s="6">
        <f t="shared" si="11"/>
        <v>-0.987236885505691</v>
      </c>
      <c r="E54" s="22"/>
      <c r="F54" s="4">
        <v>20</v>
      </c>
      <c r="G54" s="6">
        <f t="shared" si="12"/>
        <v>3.5384772661241377</v>
      </c>
      <c r="H54" s="6">
        <f t="shared" si="13"/>
        <v>-0.96911627074726281</v>
      </c>
      <c r="I54" s="7"/>
      <c r="J54" s="24">
        <v>20</v>
      </c>
      <c r="K54" s="6">
        <f t="shared" si="14"/>
        <v>5.6437025738693904</v>
      </c>
      <c r="L54" s="6">
        <f t="shared" si="15"/>
        <v>-0.93044303308997289</v>
      </c>
      <c r="M54" s="7"/>
      <c r="N54" s="24">
        <v>20</v>
      </c>
      <c r="O54" s="39" t="e">
        <f t="shared" si="16"/>
        <v>#N/A</v>
      </c>
      <c r="P54" s="39" t="e">
        <f t="shared" si="17"/>
        <v>#N/A</v>
      </c>
      <c r="Q54" s="7"/>
      <c r="R54" s="24">
        <v>20</v>
      </c>
      <c r="S54" s="6" t="e">
        <f t="shared" si="18"/>
        <v>#N/A</v>
      </c>
      <c r="T54" s="6" t="e">
        <f t="shared" si="19"/>
        <v>#N/A</v>
      </c>
      <c r="U54" s="7"/>
    </row>
    <row r="55" spans="1:34" x14ac:dyDescent="0.3">
      <c r="A55" s="9"/>
      <c r="B55" s="21">
        <v>10</v>
      </c>
      <c r="C55" s="6">
        <f t="shared" si="10"/>
        <v>1.519776598012067</v>
      </c>
      <c r="D55" s="6">
        <f t="shared" si="11"/>
        <v>-0.98182306963853505</v>
      </c>
      <c r="E55" s="22"/>
      <c r="F55" s="4">
        <v>10</v>
      </c>
      <c r="G55" s="6">
        <f t="shared" si="12"/>
        <v>3.5195354199875295</v>
      </c>
      <c r="H55" s="6">
        <f t="shared" si="13"/>
        <v>-0.96379268514455951</v>
      </c>
      <c r="I55" s="7"/>
      <c r="J55" s="24">
        <v>10</v>
      </c>
      <c r="K55" s="6">
        <f t="shared" si="14"/>
        <v>5.6221883782574409</v>
      </c>
      <c r="L55" s="6">
        <f t="shared" si="15"/>
        <v>-0.92412691457829088</v>
      </c>
      <c r="M55" s="7"/>
      <c r="N55" s="24">
        <v>10</v>
      </c>
      <c r="O55" s="39" t="e">
        <f t="shared" si="16"/>
        <v>#N/A</v>
      </c>
      <c r="P55" s="39" t="e">
        <f t="shared" si="17"/>
        <v>#N/A</v>
      </c>
      <c r="Q55" s="7"/>
      <c r="R55" s="24">
        <v>10</v>
      </c>
      <c r="S55" s="6" t="e">
        <f t="shared" si="18"/>
        <v>#N/A</v>
      </c>
      <c r="T55" s="6" t="e">
        <f t="shared" si="19"/>
        <v>#N/A</v>
      </c>
      <c r="U55" s="7"/>
    </row>
    <row r="56" spans="1:34" ht="15" thickBot="1" x14ac:dyDescent="0.35">
      <c r="A56" s="17"/>
      <c r="B56" s="37">
        <v>0</v>
      </c>
      <c r="C56" s="14">
        <f t="shared" si="10"/>
        <v>1.5</v>
      </c>
      <c r="D56" s="14">
        <f t="shared" si="11"/>
        <v>-0.98000000000000009</v>
      </c>
      <c r="E56" s="27"/>
      <c r="F56" s="12">
        <v>0</v>
      </c>
      <c r="G56" s="14">
        <f t="shared" si="12"/>
        <v>3.5</v>
      </c>
      <c r="H56" s="14">
        <f t="shared" si="13"/>
        <v>-0.96200000000000008</v>
      </c>
      <c r="I56" s="15"/>
      <c r="J56" s="36">
        <v>0</v>
      </c>
      <c r="K56" s="14">
        <f t="shared" si="14"/>
        <v>5.6</v>
      </c>
      <c r="L56" s="14">
        <f t="shared" si="15"/>
        <v>-0.92200000000000004</v>
      </c>
      <c r="M56" s="15"/>
      <c r="N56" s="36">
        <v>0</v>
      </c>
      <c r="O56" s="40" t="e">
        <f t="shared" si="16"/>
        <v>#N/A</v>
      </c>
      <c r="P56" s="40" t="e">
        <f t="shared" si="17"/>
        <v>#N/A</v>
      </c>
      <c r="Q56" s="15"/>
      <c r="R56" s="36">
        <v>0</v>
      </c>
      <c r="S56" s="14" t="e">
        <f t="shared" si="18"/>
        <v>#N/A</v>
      </c>
      <c r="T56" s="14" t="e">
        <f t="shared" si="19"/>
        <v>#N/A</v>
      </c>
      <c r="U56" s="15"/>
    </row>
    <row r="57" spans="1:34" ht="15" thickTop="1" x14ac:dyDescent="0.3">
      <c r="A57" s="4" t="s">
        <v>13</v>
      </c>
      <c r="B57" s="21">
        <v>180</v>
      </c>
      <c r="C57" s="8" t="e">
        <f t="shared" ref="C57:C66" si="20">rad*SIN(RADIANS(B57))+G$5</f>
        <v>#N/A</v>
      </c>
      <c r="D57" s="8" t="e">
        <f t="shared" ref="D57:D66" si="21">rad*COS(RADIANS(B57))+H$5</f>
        <v>#N/A</v>
      </c>
      <c r="E57" s="22"/>
      <c r="F57" s="4">
        <v>180</v>
      </c>
      <c r="G57" s="8">
        <f t="shared" ref="G57:G66" si="22">rad*SIN(RADIANS(F57))+G$6</f>
        <v>3.5</v>
      </c>
      <c r="H57" s="8">
        <f t="shared" ref="H57:H66" si="23">rad*COS(RADIANS(F57))+H$6</f>
        <v>1</v>
      </c>
      <c r="I57" s="7"/>
      <c r="J57" s="24">
        <v>180</v>
      </c>
      <c r="K57" s="8">
        <f t="shared" ref="K57:K66" si="24">rad*SIN(RADIANS(J57))+G$7</f>
        <v>5.6</v>
      </c>
      <c r="L57" s="8">
        <f t="shared" ref="L57:L66" si="25">rad*COS(RADIANS(J57))+H$7</f>
        <v>0.47399999999999998</v>
      </c>
      <c r="M57" s="7"/>
      <c r="N57" s="24">
        <v>180</v>
      </c>
      <c r="O57" s="8">
        <f t="shared" ref="O57:O66" si="26">rad*SIN(RADIANS(N57))+G$8</f>
        <v>7.6999999999999993</v>
      </c>
      <c r="P57" s="8">
        <f t="shared" ref="P57:P66" si="27">rad*COS(RADIANS(N57))+H$8</f>
        <v>0.374</v>
      </c>
      <c r="Q57" s="7"/>
      <c r="R57" s="24">
        <v>180</v>
      </c>
      <c r="S57" s="8" t="e">
        <f t="shared" ref="S57:S66" si="28">rad*SIN(RADIANS(R57))+G$9</f>
        <v>#N/A</v>
      </c>
      <c r="T57" s="8" t="e">
        <f t="shared" ref="T57:T66" si="29">rad*COS(RADIANS(R57))+H$9</f>
        <v>#N/A</v>
      </c>
      <c r="U57" s="7"/>
    </row>
    <row r="58" spans="1:34" x14ac:dyDescent="0.3">
      <c r="A58" s="4"/>
      <c r="B58" s="21">
        <v>170</v>
      </c>
      <c r="C58" s="8" t="e">
        <f t="shared" si="20"/>
        <v>#N/A</v>
      </c>
      <c r="D58" s="8" t="e">
        <f t="shared" si="21"/>
        <v>#N/A</v>
      </c>
      <c r="E58" s="22"/>
      <c r="F58" s="4">
        <v>170</v>
      </c>
      <c r="G58" s="8">
        <f t="shared" si="22"/>
        <v>3.5173648177666932</v>
      </c>
      <c r="H58" s="8">
        <f t="shared" si="23"/>
        <v>1.0015192246987792</v>
      </c>
      <c r="I58" s="7"/>
      <c r="J58" s="24">
        <v>170</v>
      </c>
      <c r="K58" s="8">
        <f t="shared" si="24"/>
        <v>5.6173648177666928</v>
      </c>
      <c r="L58" s="8">
        <f t="shared" si="25"/>
        <v>0.47551922469877916</v>
      </c>
      <c r="M58" s="7"/>
      <c r="N58" s="24">
        <v>170</v>
      </c>
      <c r="O58" s="8">
        <f t="shared" si="26"/>
        <v>7.7173648177666925</v>
      </c>
      <c r="P58" s="8">
        <f t="shared" si="27"/>
        <v>0.37551922469877919</v>
      </c>
      <c r="Q58" s="7"/>
      <c r="R58" s="24">
        <v>170</v>
      </c>
      <c r="S58" s="8" t="e">
        <f t="shared" si="28"/>
        <v>#N/A</v>
      </c>
      <c r="T58" s="8" t="e">
        <f t="shared" si="29"/>
        <v>#N/A</v>
      </c>
      <c r="U58" s="7"/>
      <c r="AG58" s="25"/>
      <c r="AH58" s="25"/>
    </row>
    <row r="59" spans="1:34" x14ac:dyDescent="0.3">
      <c r="A59" s="4"/>
      <c r="B59" s="21">
        <v>160</v>
      </c>
      <c r="C59" s="8" t="e">
        <f t="shared" si="20"/>
        <v>#N/A</v>
      </c>
      <c r="D59" s="8" t="e">
        <f t="shared" si="21"/>
        <v>#N/A</v>
      </c>
      <c r="E59" s="22"/>
      <c r="F59" s="4">
        <v>160</v>
      </c>
      <c r="G59" s="8">
        <f t="shared" si="22"/>
        <v>3.5342020143325668</v>
      </c>
      <c r="H59" s="8">
        <f t="shared" si="23"/>
        <v>1.0060307379214093</v>
      </c>
      <c r="I59" s="7"/>
      <c r="J59" s="24">
        <v>160</v>
      </c>
      <c r="K59" s="8">
        <f t="shared" si="24"/>
        <v>5.6342020143325664</v>
      </c>
      <c r="L59" s="8">
        <f t="shared" si="25"/>
        <v>0.4800307379214091</v>
      </c>
      <c r="M59" s="7"/>
      <c r="N59" s="24">
        <v>160</v>
      </c>
      <c r="O59" s="8">
        <f t="shared" si="26"/>
        <v>7.734202014332566</v>
      </c>
      <c r="P59" s="8">
        <f t="shared" si="27"/>
        <v>0.38003073792140912</v>
      </c>
      <c r="Q59" s="7"/>
      <c r="R59" s="24">
        <v>160</v>
      </c>
      <c r="S59" s="8" t="e">
        <f t="shared" si="28"/>
        <v>#N/A</v>
      </c>
      <c r="T59" s="8" t="e">
        <f t="shared" si="29"/>
        <v>#N/A</v>
      </c>
      <c r="U59" s="7"/>
      <c r="AG59" s="25"/>
      <c r="AH59" s="25"/>
    </row>
    <row r="60" spans="1:34" x14ac:dyDescent="0.3">
      <c r="A60" s="4"/>
      <c r="B60" s="21">
        <v>150</v>
      </c>
      <c r="C60" s="8" t="e">
        <f t="shared" si="20"/>
        <v>#N/A</v>
      </c>
      <c r="D60" s="8" t="e">
        <f t="shared" si="21"/>
        <v>#N/A</v>
      </c>
      <c r="E60" s="22"/>
      <c r="F60" s="4">
        <v>150</v>
      </c>
      <c r="G60" s="8">
        <f t="shared" si="22"/>
        <v>3.55</v>
      </c>
      <c r="H60" s="8">
        <f t="shared" si="23"/>
        <v>1.0133974596215563</v>
      </c>
      <c r="I60" s="7"/>
      <c r="J60" s="24">
        <v>150</v>
      </c>
      <c r="K60" s="8">
        <f t="shared" si="24"/>
        <v>5.6499999999999995</v>
      </c>
      <c r="L60" s="8">
        <f t="shared" si="25"/>
        <v>0.48739745962155606</v>
      </c>
      <c r="M60" s="7"/>
      <c r="N60" s="24">
        <v>150</v>
      </c>
      <c r="O60" s="8">
        <f t="shared" si="26"/>
        <v>7.7499999999999991</v>
      </c>
      <c r="P60" s="8">
        <f t="shared" si="27"/>
        <v>0.38739745962155608</v>
      </c>
      <c r="Q60" s="7"/>
      <c r="R60" s="24">
        <v>150</v>
      </c>
      <c r="S60" s="8" t="e">
        <f t="shared" si="28"/>
        <v>#N/A</v>
      </c>
      <c r="T60" s="8" t="e">
        <f t="shared" si="29"/>
        <v>#N/A</v>
      </c>
      <c r="U60" s="7"/>
      <c r="AG60" s="25"/>
      <c r="AH60" s="25"/>
    </row>
    <row r="61" spans="1:34" x14ac:dyDescent="0.3">
      <c r="A61" s="4"/>
      <c r="B61" s="21">
        <v>140</v>
      </c>
      <c r="C61" s="8" t="e">
        <f t="shared" si="20"/>
        <v>#N/A</v>
      </c>
      <c r="D61" s="8" t="e">
        <f t="shared" si="21"/>
        <v>#N/A</v>
      </c>
      <c r="E61" s="22"/>
      <c r="F61" s="4">
        <v>140</v>
      </c>
      <c r="G61" s="8">
        <f t="shared" si="22"/>
        <v>3.5642787609686541</v>
      </c>
      <c r="H61" s="8">
        <f t="shared" si="23"/>
        <v>1.0233955556881023</v>
      </c>
      <c r="I61" s="7"/>
      <c r="J61" s="24">
        <v>140</v>
      </c>
      <c r="K61" s="8">
        <f t="shared" si="24"/>
        <v>5.6642787609686538</v>
      </c>
      <c r="L61" s="8">
        <f t="shared" si="25"/>
        <v>0.49739555568810218</v>
      </c>
      <c r="M61" s="7"/>
      <c r="N61" s="24">
        <v>140</v>
      </c>
      <c r="O61" s="8">
        <f t="shared" si="26"/>
        <v>7.7642787609686534</v>
      </c>
      <c r="P61" s="8">
        <f t="shared" si="27"/>
        <v>0.3973955556881022</v>
      </c>
      <c r="Q61" s="7"/>
      <c r="R61" s="24">
        <v>140</v>
      </c>
      <c r="S61" s="8" t="e">
        <f t="shared" si="28"/>
        <v>#N/A</v>
      </c>
      <c r="T61" s="8" t="e">
        <f t="shared" si="29"/>
        <v>#N/A</v>
      </c>
      <c r="U61" s="7"/>
      <c r="AG61" s="25"/>
      <c r="AH61" s="25"/>
    </row>
    <row r="62" spans="1:34" x14ac:dyDescent="0.3">
      <c r="A62" s="4"/>
      <c r="B62" s="21">
        <v>130</v>
      </c>
      <c r="C62" s="8" t="e">
        <f t="shared" si="20"/>
        <v>#N/A</v>
      </c>
      <c r="D62" s="8" t="e">
        <f t="shared" si="21"/>
        <v>#N/A</v>
      </c>
      <c r="E62" s="22"/>
      <c r="F62" s="4">
        <v>130</v>
      </c>
      <c r="G62" s="8">
        <f t="shared" si="22"/>
        <v>3.5766044443118976</v>
      </c>
      <c r="H62" s="8">
        <f t="shared" si="23"/>
        <v>1.0357212390313462</v>
      </c>
      <c r="I62" s="7"/>
      <c r="J62" s="24">
        <v>130</v>
      </c>
      <c r="K62" s="8">
        <f t="shared" si="24"/>
        <v>5.6766044443118977</v>
      </c>
      <c r="L62" s="8">
        <f t="shared" si="25"/>
        <v>0.50972123903134603</v>
      </c>
      <c r="M62" s="7"/>
      <c r="N62" s="24">
        <v>130</v>
      </c>
      <c r="O62" s="8">
        <f t="shared" si="26"/>
        <v>7.7766044443118973</v>
      </c>
      <c r="P62" s="8">
        <f t="shared" si="27"/>
        <v>0.40972123903134605</v>
      </c>
      <c r="Q62" s="7"/>
      <c r="R62" s="24">
        <v>130</v>
      </c>
      <c r="S62" s="8" t="e">
        <f t="shared" si="28"/>
        <v>#N/A</v>
      </c>
      <c r="T62" s="8" t="e">
        <f t="shared" si="29"/>
        <v>#N/A</v>
      </c>
      <c r="U62" s="7"/>
      <c r="AG62" s="25"/>
      <c r="AH62" s="25"/>
    </row>
    <row r="63" spans="1:34" x14ac:dyDescent="0.3">
      <c r="A63" s="4"/>
      <c r="B63" s="21">
        <v>120</v>
      </c>
      <c r="C63" s="8" t="e">
        <f t="shared" si="20"/>
        <v>#N/A</v>
      </c>
      <c r="D63" s="8" t="e">
        <f t="shared" si="21"/>
        <v>#N/A</v>
      </c>
      <c r="E63" s="22"/>
      <c r="F63" s="4">
        <v>120</v>
      </c>
      <c r="G63" s="8">
        <f t="shared" si="22"/>
        <v>3.5866025403784438</v>
      </c>
      <c r="H63" s="8">
        <f t="shared" si="23"/>
        <v>1.05</v>
      </c>
      <c r="I63" s="7"/>
      <c r="J63" s="24">
        <v>120</v>
      </c>
      <c r="K63" s="8">
        <f t="shared" si="24"/>
        <v>5.6866025403784439</v>
      </c>
      <c r="L63" s="8">
        <f t="shared" si="25"/>
        <v>0.52400000000000002</v>
      </c>
      <c r="M63" s="7"/>
      <c r="N63" s="24">
        <v>120</v>
      </c>
      <c r="O63" s="8">
        <f t="shared" si="26"/>
        <v>7.7866025403784436</v>
      </c>
      <c r="P63" s="8">
        <f t="shared" si="27"/>
        <v>0.42399999999999999</v>
      </c>
      <c r="Q63" s="7"/>
      <c r="R63" s="24">
        <v>120</v>
      </c>
      <c r="S63" s="8" t="e">
        <f t="shared" si="28"/>
        <v>#N/A</v>
      </c>
      <c r="T63" s="8" t="e">
        <f t="shared" si="29"/>
        <v>#N/A</v>
      </c>
      <c r="U63" s="7"/>
      <c r="AG63" s="25"/>
      <c r="AH63" s="25"/>
    </row>
    <row r="64" spans="1:34" x14ac:dyDescent="0.3">
      <c r="A64" s="4"/>
      <c r="B64" s="21">
        <v>110</v>
      </c>
      <c r="C64" s="8" t="e">
        <f t="shared" si="20"/>
        <v>#N/A</v>
      </c>
      <c r="D64" s="8" t="e">
        <f t="shared" si="21"/>
        <v>#N/A</v>
      </c>
      <c r="E64" s="22"/>
      <c r="F64" s="4">
        <v>110</v>
      </c>
      <c r="G64" s="8">
        <f t="shared" si="22"/>
        <v>3.5939692620785908</v>
      </c>
      <c r="H64" s="8">
        <f t="shared" si="23"/>
        <v>1.0657979856674331</v>
      </c>
      <c r="I64" s="7"/>
      <c r="J64" s="24">
        <v>110</v>
      </c>
      <c r="K64" s="8">
        <f t="shared" si="24"/>
        <v>5.6939692620785909</v>
      </c>
      <c r="L64" s="8">
        <f t="shared" si="25"/>
        <v>0.53979798566743309</v>
      </c>
      <c r="M64" s="7"/>
      <c r="N64" s="24">
        <v>110</v>
      </c>
      <c r="O64" s="8">
        <f t="shared" si="26"/>
        <v>7.7939692620785905</v>
      </c>
      <c r="P64" s="8">
        <f t="shared" si="27"/>
        <v>0.43979798566743311</v>
      </c>
      <c r="Q64" s="7"/>
      <c r="R64" s="24">
        <v>110</v>
      </c>
      <c r="S64" s="8" t="e">
        <f t="shared" si="28"/>
        <v>#N/A</v>
      </c>
      <c r="T64" s="8" t="e">
        <f t="shared" si="29"/>
        <v>#N/A</v>
      </c>
      <c r="U64" s="7"/>
      <c r="AG64" s="25"/>
      <c r="AH64" s="25"/>
    </row>
    <row r="65" spans="1:34" x14ac:dyDescent="0.3">
      <c r="A65" s="4"/>
      <c r="B65" s="21">
        <v>100</v>
      </c>
      <c r="C65" s="8" t="e">
        <f t="shared" si="20"/>
        <v>#N/A</v>
      </c>
      <c r="D65" s="8" t="e">
        <f t="shared" si="21"/>
        <v>#N/A</v>
      </c>
      <c r="E65" s="22"/>
      <c r="F65" s="4">
        <v>100</v>
      </c>
      <c r="G65" s="8">
        <f t="shared" si="22"/>
        <v>3.5984807753012209</v>
      </c>
      <c r="H65" s="8">
        <f t="shared" si="23"/>
        <v>1.0826351822333071</v>
      </c>
      <c r="I65" s="7"/>
      <c r="J65" s="24">
        <v>100</v>
      </c>
      <c r="K65" s="8">
        <f t="shared" si="24"/>
        <v>5.6984807753012205</v>
      </c>
      <c r="L65" s="8">
        <f t="shared" si="25"/>
        <v>0.55663518223330688</v>
      </c>
      <c r="M65" s="7"/>
      <c r="N65" s="24">
        <v>100</v>
      </c>
      <c r="O65" s="8">
        <f t="shared" si="26"/>
        <v>7.7984807753012202</v>
      </c>
      <c r="P65" s="8">
        <f t="shared" si="27"/>
        <v>0.45663518223330696</v>
      </c>
      <c r="Q65" s="7"/>
      <c r="R65" s="24">
        <v>100</v>
      </c>
      <c r="S65" s="8" t="e">
        <f t="shared" si="28"/>
        <v>#N/A</v>
      </c>
      <c r="T65" s="8" t="e">
        <f t="shared" si="29"/>
        <v>#N/A</v>
      </c>
      <c r="U65" s="7"/>
      <c r="AG65" s="25"/>
      <c r="AH65" s="25"/>
    </row>
    <row r="66" spans="1:34" x14ac:dyDescent="0.3">
      <c r="A66" s="4"/>
      <c r="B66" s="21">
        <v>90</v>
      </c>
      <c r="C66" s="8" t="e">
        <f t="shared" si="20"/>
        <v>#N/A</v>
      </c>
      <c r="D66" s="8" t="e">
        <f t="shared" si="21"/>
        <v>#N/A</v>
      </c>
      <c r="E66" s="22"/>
      <c r="F66" s="4">
        <v>90</v>
      </c>
      <c r="G66" s="8">
        <f t="shared" si="22"/>
        <v>3.6</v>
      </c>
      <c r="H66" s="8">
        <f t="shared" si="23"/>
        <v>1.1000000000000001</v>
      </c>
      <c r="I66" s="7"/>
      <c r="J66" s="24">
        <v>90</v>
      </c>
      <c r="K66" s="8">
        <f t="shared" si="24"/>
        <v>5.6999999999999993</v>
      </c>
      <c r="L66" s="8">
        <f t="shared" si="25"/>
        <v>0.57399999999999995</v>
      </c>
      <c r="M66" s="7"/>
      <c r="N66" s="24">
        <v>90</v>
      </c>
      <c r="O66" s="8">
        <f t="shared" si="26"/>
        <v>7.7999999999999989</v>
      </c>
      <c r="P66" s="8">
        <f t="shared" si="27"/>
        <v>0.47399999999999998</v>
      </c>
      <c r="Q66" s="7"/>
      <c r="R66" s="24">
        <v>90</v>
      </c>
      <c r="S66" s="8" t="e">
        <f t="shared" si="28"/>
        <v>#N/A</v>
      </c>
      <c r="T66" s="8" t="e">
        <f t="shared" si="29"/>
        <v>#N/A</v>
      </c>
      <c r="U66" s="7"/>
      <c r="AG66" s="26"/>
      <c r="AH66" s="26"/>
    </row>
    <row r="67" spans="1:34" x14ac:dyDescent="0.3">
      <c r="A67" s="4"/>
      <c r="B67" s="21"/>
      <c r="C67" s="8" t="e">
        <f>C66-0.05</f>
        <v>#N/A</v>
      </c>
      <c r="D67" s="8" t="e">
        <f>D66</f>
        <v>#N/A</v>
      </c>
      <c r="E67" s="22"/>
      <c r="F67" s="4"/>
      <c r="G67" s="8">
        <f>G66-0.05</f>
        <v>3.5500000000000003</v>
      </c>
      <c r="H67" s="8">
        <f>H66</f>
        <v>1.1000000000000001</v>
      </c>
      <c r="I67" s="7"/>
      <c r="J67" s="24"/>
      <c r="K67" s="8">
        <f>K66-0.05</f>
        <v>5.6499999999999995</v>
      </c>
      <c r="L67" s="8">
        <f>L66</f>
        <v>0.57399999999999995</v>
      </c>
      <c r="M67" s="7"/>
      <c r="N67" s="24"/>
      <c r="O67" s="8">
        <f>O66-0.05</f>
        <v>7.7499999999999991</v>
      </c>
      <c r="P67" s="8">
        <f>P66</f>
        <v>0.47399999999999998</v>
      </c>
      <c r="Q67" s="7"/>
      <c r="R67" s="24"/>
      <c r="S67" s="8" t="e">
        <f>S66-0.05</f>
        <v>#N/A</v>
      </c>
      <c r="T67" s="8" t="e">
        <f>T66</f>
        <v>#N/A</v>
      </c>
      <c r="U67" s="7"/>
    </row>
    <row r="68" spans="1:34" x14ac:dyDescent="0.3">
      <c r="A68" s="4"/>
      <c r="B68" s="21" t="s">
        <v>10</v>
      </c>
      <c r="C68" s="8">
        <f>IFERROR(AVERAGE(C66,C70),0)</f>
        <v>0</v>
      </c>
      <c r="D68" s="8">
        <f>IFERROR(AVERAGE(D66,D70)+0.1,0)</f>
        <v>0</v>
      </c>
      <c r="E68" s="22" t="str">
        <f>E96</f>
        <v/>
      </c>
      <c r="F68" s="24" t="s">
        <v>10</v>
      </c>
      <c r="G68" s="8">
        <f>IFERROR(AVERAGE(G66,G70),0)</f>
        <v>3.7826388888888891</v>
      </c>
      <c r="H68" s="8">
        <f>IFERROR(AVERAGE(H66,H70)+0.1,0)</f>
        <v>1.2000000000000002</v>
      </c>
      <c r="I68" s="22" t="str">
        <f>I96</f>
        <v>Flue Losses
26.3%</v>
      </c>
      <c r="J68" s="24" t="s">
        <v>10</v>
      </c>
      <c r="K68" s="8">
        <f>IFERROR(AVERAGE(K66,K70),0)</f>
        <v>5.7347222222222216</v>
      </c>
      <c r="L68" s="8">
        <f>IFERROR(AVERAGE(L66,L70)+0.1,0)</f>
        <v>0.67399999999999993</v>
      </c>
      <c r="M68" s="22" t="str">
        <f>M96</f>
        <v>Heat loss
5.0%</v>
      </c>
      <c r="N68" s="24" t="s">
        <v>10</v>
      </c>
      <c r="O68" s="8">
        <f>IFERROR(AVERAGE(O66,O70),0)</f>
        <v>7.8798611111111097</v>
      </c>
      <c r="P68" s="8">
        <f>IFERROR(AVERAGE(P66,P70)+0.1,0)</f>
        <v>0.57399999999999995</v>
      </c>
      <c r="Q68" s="22" t="str">
        <f>Q96</f>
        <v>Flash steam
11.5%</v>
      </c>
      <c r="R68" s="24" t="s">
        <v>10</v>
      </c>
      <c r="S68" s="8">
        <f>IFERROR(AVERAGE(S66,S70),0)</f>
        <v>0</v>
      </c>
      <c r="T68" s="8">
        <f>IFERROR(AVERAGE(T66,T70)+0.1,0)</f>
        <v>0</v>
      </c>
      <c r="U68" s="22" t="str">
        <f>U96</f>
        <v/>
      </c>
    </row>
    <row r="69" spans="1:34" x14ac:dyDescent="0.3">
      <c r="A69" s="4"/>
      <c r="B69" s="21"/>
      <c r="C69" s="8" t="e">
        <f>C70+0.05</f>
        <v>#N/A</v>
      </c>
      <c r="D69" s="8" t="e">
        <f>D70</f>
        <v>#N/A</v>
      </c>
      <c r="E69" s="22"/>
      <c r="F69" s="4"/>
      <c r="G69" s="8">
        <f>G70+0.05</f>
        <v>4.0152777777777775</v>
      </c>
      <c r="H69" s="8">
        <f>H70</f>
        <v>1.1000000000000001</v>
      </c>
      <c r="I69" s="7"/>
      <c r="J69" s="24"/>
      <c r="K69" s="8">
        <f>K70+0.05</f>
        <v>5.8194444444444438</v>
      </c>
      <c r="L69" s="8">
        <f>L70</f>
        <v>0.57399999999999995</v>
      </c>
      <c r="M69" s="7"/>
      <c r="N69" s="24"/>
      <c r="O69" s="8">
        <f>O70+0.05</f>
        <v>8.0097222222222211</v>
      </c>
      <c r="P69" s="8">
        <f>P70</f>
        <v>0.47399999999999998</v>
      </c>
      <c r="Q69" s="7"/>
      <c r="R69" s="24"/>
      <c r="S69" s="8" t="e">
        <f>S70+0.05</f>
        <v>#N/A</v>
      </c>
      <c r="T69" s="8" t="e">
        <f>T70</f>
        <v>#N/A</v>
      </c>
      <c r="U69" s="7"/>
    </row>
    <row r="70" spans="1:34" x14ac:dyDescent="0.3">
      <c r="A70" s="4"/>
      <c r="B70" s="21">
        <v>90</v>
      </c>
      <c r="C70" s="8" t="e">
        <f t="shared" ref="C70:C79" si="30">(rad+F$5*$L$5)*SIN(RADIANS(B70))+G$5</f>
        <v>#N/A</v>
      </c>
      <c r="D70" s="8" t="e">
        <f t="shared" ref="D70:D79" si="31">(rad+F$5)*COS(RADIANS(B70))+H$5</f>
        <v>#N/A</v>
      </c>
      <c r="E70" s="22"/>
      <c r="F70" s="4">
        <v>90</v>
      </c>
      <c r="G70" s="8">
        <f t="shared" ref="G70:G79" si="32">(rad+F$6*$L$5)*SIN(RADIANS(F70))+G$6</f>
        <v>3.9652777777777777</v>
      </c>
      <c r="H70" s="8">
        <f t="shared" ref="H70:H79" si="33">(rad+F$6)*COS(RADIANS(F70))+H$6</f>
        <v>1.1000000000000001</v>
      </c>
      <c r="I70" s="7"/>
      <c r="J70" s="24">
        <v>90</v>
      </c>
      <c r="K70" s="8">
        <f t="shared" ref="K70:K79" si="34">(rad+F$7*$L$5)*SIN(RADIANS(J70))+G$7</f>
        <v>5.7694444444444439</v>
      </c>
      <c r="L70" s="8">
        <f t="shared" ref="L70:L79" si="35">(rad+F$7)*COS(RADIANS(J70))+H$7</f>
        <v>0.57399999999999995</v>
      </c>
      <c r="M70" s="7"/>
      <c r="N70" s="24">
        <v>90</v>
      </c>
      <c r="O70" s="8">
        <f t="shared" ref="O70:O79" si="36">(rad+F$8*$L$5)*SIN(RADIANS(N70))+G$8</f>
        <v>7.9597222222222213</v>
      </c>
      <c r="P70" s="8">
        <f t="shared" ref="P70:P79" si="37">(rad+F$8)*COS(RADIANS(N70))+H$8</f>
        <v>0.47399999999999998</v>
      </c>
      <c r="Q70" s="7"/>
      <c r="R70" s="24">
        <v>90</v>
      </c>
      <c r="S70" s="8" t="e">
        <f t="shared" ref="S70:S79" si="38">(rad+F$9*$L$5)*SIN(RADIANS(R70))+G$9</f>
        <v>#N/A</v>
      </c>
      <c r="T70" s="8" t="e">
        <f t="shared" ref="T70:T79" si="39">(rad+F$9)*COS(RADIANS(R70))+H$9</f>
        <v>#N/A</v>
      </c>
      <c r="U70" s="7"/>
    </row>
    <row r="71" spans="1:34" x14ac:dyDescent="0.3">
      <c r="A71" s="4"/>
      <c r="B71" s="21">
        <v>100</v>
      </c>
      <c r="C71" s="8" t="e">
        <f t="shared" si="30"/>
        <v>#N/A</v>
      </c>
      <c r="D71" s="8" t="e">
        <f t="shared" si="31"/>
        <v>#N/A</v>
      </c>
      <c r="E71" s="22"/>
      <c r="F71" s="4">
        <v>100</v>
      </c>
      <c r="G71" s="8">
        <f t="shared" si="32"/>
        <v>3.9582091628598466</v>
      </c>
      <c r="H71" s="8">
        <f t="shared" si="33"/>
        <v>0.99129624078050171</v>
      </c>
      <c r="I71" s="7"/>
      <c r="J71" s="24">
        <v>100</v>
      </c>
      <c r="K71" s="8">
        <f t="shared" si="34"/>
        <v>5.7668702025937346</v>
      </c>
      <c r="L71" s="8">
        <f t="shared" si="35"/>
        <v>0.53927036446661392</v>
      </c>
      <c r="M71" s="7"/>
      <c r="N71" s="24">
        <v>100</v>
      </c>
      <c r="O71" s="8">
        <f t="shared" si="36"/>
        <v>7.9557764580740029</v>
      </c>
      <c r="P71" s="8">
        <f t="shared" si="37"/>
        <v>0.41669610136991297</v>
      </c>
      <c r="Q71" s="7"/>
      <c r="R71" s="24">
        <v>100</v>
      </c>
      <c r="S71" s="8" t="e">
        <f t="shared" si="38"/>
        <v>#N/A</v>
      </c>
      <c r="T71" s="8" t="e">
        <f t="shared" si="39"/>
        <v>#N/A</v>
      </c>
      <c r="U71" s="7"/>
    </row>
    <row r="72" spans="1:34" x14ac:dyDescent="0.3">
      <c r="A72" s="4"/>
      <c r="B72" s="21">
        <v>110</v>
      </c>
      <c r="C72" s="8" t="e">
        <f t="shared" si="30"/>
        <v>#N/A</v>
      </c>
      <c r="D72" s="8" t="e">
        <f t="shared" si="31"/>
        <v>#N/A</v>
      </c>
      <c r="E72" s="22"/>
      <c r="F72" s="4">
        <v>110</v>
      </c>
      <c r="G72" s="8">
        <f t="shared" si="32"/>
        <v>3.9372180943934434</v>
      </c>
      <c r="H72" s="8">
        <f t="shared" si="33"/>
        <v>0.88589539027813147</v>
      </c>
      <c r="I72" s="7"/>
      <c r="J72" s="24">
        <v>110</v>
      </c>
      <c r="K72" s="8">
        <f t="shared" si="34"/>
        <v>5.7592256940776121</v>
      </c>
      <c r="L72" s="8">
        <f t="shared" si="35"/>
        <v>0.50559597133486622</v>
      </c>
      <c r="M72" s="7"/>
      <c r="N72" s="24">
        <v>110</v>
      </c>
      <c r="O72" s="8">
        <f t="shared" si="36"/>
        <v>7.9440590556763393</v>
      </c>
      <c r="P72" s="8">
        <f t="shared" si="37"/>
        <v>0.36113335270252928</v>
      </c>
      <c r="Q72" s="7"/>
      <c r="R72" s="24">
        <v>110</v>
      </c>
      <c r="S72" s="8" t="e">
        <f t="shared" si="38"/>
        <v>#N/A</v>
      </c>
      <c r="T72" s="8" t="e">
        <f t="shared" si="39"/>
        <v>#N/A</v>
      </c>
      <c r="U72" s="7"/>
    </row>
    <row r="73" spans="1:34" x14ac:dyDescent="0.3">
      <c r="A73" s="4"/>
      <c r="B73" s="21">
        <v>120</v>
      </c>
      <c r="C73" s="8" t="e">
        <f t="shared" si="30"/>
        <v>#N/A</v>
      </c>
      <c r="D73" s="8" t="e">
        <f t="shared" si="31"/>
        <v>#N/A</v>
      </c>
      <c r="E73" s="22"/>
      <c r="F73" s="4">
        <v>120</v>
      </c>
      <c r="G73" s="8">
        <f t="shared" si="32"/>
        <v>3.9029423753719263</v>
      </c>
      <c r="H73" s="8">
        <f t="shared" si="33"/>
        <v>0.78700000000000025</v>
      </c>
      <c r="I73" s="7"/>
      <c r="J73" s="24">
        <v>120</v>
      </c>
      <c r="K73" s="8">
        <f t="shared" si="34"/>
        <v>5.7467431934190296</v>
      </c>
      <c r="L73" s="8">
        <f t="shared" si="35"/>
        <v>0.47399999999999998</v>
      </c>
      <c r="M73" s="7"/>
      <c r="N73" s="24">
        <v>120</v>
      </c>
      <c r="O73" s="8">
        <f t="shared" si="36"/>
        <v>7.9249260423717907</v>
      </c>
      <c r="P73" s="8">
        <f t="shared" si="37"/>
        <v>0.30900000000000005</v>
      </c>
      <c r="Q73" s="7"/>
      <c r="R73" s="24">
        <v>120</v>
      </c>
      <c r="S73" s="8" t="e">
        <f t="shared" si="38"/>
        <v>#N/A</v>
      </c>
      <c r="T73" s="8" t="e">
        <f t="shared" si="39"/>
        <v>#N/A</v>
      </c>
      <c r="U73" s="7"/>
    </row>
    <row r="74" spans="1:34" x14ac:dyDescent="0.3">
      <c r="A74" s="4"/>
      <c r="B74" s="21">
        <v>130</v>
      </c>
      <c r="C74" s="8" t="e">
        <f t="shared" si="30"/>
        <v>#N/A</v>
      </c>
      <c r="D74" s="8" t="e">
        <f t="shared" si="31"/>
        <v>#N/A</v>
      </c>
      <c r="E74" s="22"/>
      <c r="F74" s="4">
        <v>130</v>
      </c>
      <c r="G74" s="8">
        <f t="shared" si="32"/>
        <v>3.8564234561734132</v>
      </c>
      <c r="H74" s="8">
        <f t="shared" si="33"/>
        <v>0.69761495633622639</v>
      </c>
      <c r="I74" s="7"/>
      <c r="J74" s="24">
        <v>130</v>
      </c>
      <c r="K74" s="8">
        <f t="shared" si="34"/>
        <v>5.7298019750840483</v>
      </c>
      <c r="L74" s="8">
        <f t="shared" si="35"/>
        <v>0.4454424780626921</v>
      </c>
      <c r="M74" s="7"/>
      <c r="N74" s="24">
        <v>130</v>
      </c>
      <c r="O74" s="8">
        <f t="shared" si="36"/>
        <v>7.898958765087845</v>
      </c>
      <c r="P74" s="8">
        <f t="shared" si="37"/>
        <v>0.26188008880344199</v>
      </c>
      <c r="Q74" s="7"/>
      <c r="R74" s="24">
        <v>130</v>
      </c>
      <c r="S74" s="8" t="e">
        <f t="shared" si="38"/>
        <v>#N/A</v>
      </c>
      <c r="T74" s="8" t="e">
        <f t="shared" si="39"/>
        <v>#N/A</v>
      </c>
      <c r="U74" s="7"/>
    </row>
    <row r="75" spans="1:34" x14ac:dyDescent="0.3">
      <c r="A75" s="4"/>
      <c r="B75" s="21">
        <v>140</v>
      </c>
      <c r="C75" s="8" t="e">
        <f t="shared" si="30"/>
        <v>#N/A</v>
      </c>
      <c r="D75" s="8" t="e">
        <f t="shared" si="31"/>
        <v>#N/A</v>
      </c>
      <c r="E75" s="22"/>
      <c r="F75" s="4">
        <v>140</v>
      </c>
      <c r="G75" s="8">
        <f t="shared" si="32"/>
        <v>3.7990747906180427</v>
      </c>
      <c r="H75" s="8">
        <f t="shared" si="33"/>
        <v>0.62045617860752</v>
      </c>
      <c r="I75" s="7"/>
      <c r="J75" s="24">
        <v>140</v>
      </c>
      <c r="K75" s="8">
        <f t="shared" si="34"/>
        <v>5.7089167894191073</v>
      </c>
      <c r="L75" s="8">
        <f t="shared" si="35"/>
        <v>0.4207911113762044</v>
      </c>
      <c r="M75" s="7"/>
      <c r="N75" s="24">
        <v>140</v>
      </c>
      <c r="O75" s="8">
        <f t="shared" si="36"/>
        <v>7.8669462264046981</v>
      </c>
      <c r="P75" s="8">
        <f t="shared" si="37"/>
        <v>0.22120533377073726</v>
      </c>
      <c r="Q75" s="7"/>
      <c r="R75" s="24">
        <v>140</v>
      </c>
      <c r="S75" s="8" t="e">
        <f t="shared" si="38"/>
        <v>#N/A</v>
      </c>
      <c r="T75" s="8" t="e">
        <f t="shared" si="39"/>
        <v>#N/A</v>
      </c>
      <c r="U75" s="7"/>
    </row>
    <row r="76" spans="1:34" x14ac:dyDescent="0.3">
      <c r="A76" s="4"/>
      <c r="B76" s="21">
        <v>150</v>
      </c>
      <c r="C76" s="8" t="e">
        <f t="shared" si="30"/>
        <v>#N/A</v>
      </c>
      <c r="D76" s="8" t="e">
        <f t="shared" si="31"/>
        <v>#N/A</v>
      </c>
      <c r="E76" s="22"/>
      <c r="F76" s="4">
        <v>150</v>
      </c>
      <c r="G76" s="8">
        <f t="shared" si="32"/>
        <v>3.7326388888888888</v>
      </c>
      <c r="H76" s="8">
        <f t="shared" si="33"/>
        <v>0.55786809723094144</v>
      </c>
      <c r="I76" s="7"/>
      <c r="J76" s="24">
        <v>150</v>
      </c>
      <c r="K76" s="8">
        <f t="shared" si="34"/>
        <v>5.6847222222222218</v>
      </c>
      <c r="L76" s="8">
        <f t="shared" si="35"/>
        <v>0.40079491924311222</v>
      </c>
      <c r="M76" s="7"/>
      <c r="N76" s="24">
        <v>150</v>
      </c>
      <c r="O76" s="8">
        <f t="shared" si="36"/>
        <v>7.8298611111111107</v>
      </c>
      <c r="P76" s="8">
        <f t="shared" si="37"/>
        <v>0.18821161675113518</v>
      </c>
      <c r="Q76" s="7"/>
      <c r="R76" s="24">
        <v>150</v>
      </c>
      <c r="S76" s="8" t="e">
        <f t="shared" si="38"/>
        <v>#N/A</v>
      </c>
      <c r="T76" s="8" t="e">
        <f t="shared" si="39"/>
        <v>#N/A</v>
      </c>
      <c r="U76" s="7"/>
    </row>
    <row r="77" spans="1:34" x14ac:dyDescent="0.3">
      <c r="A77" s="4"/>
      <c r="B77" s="21">
        <v>160</v>
      </c>
      <c r="C77" s="8" t="e">
        <f t="shared" si="30"/>
        <v>#N/A</v>
      </c>
      <c r="D77" s="8" t="e">
        <f t="shared" si="31"/>
        <v>#N/A</v>
      </c>
      <c r="E77" s="22"/>
      <c r="F77" s="4">
        <v>160</v>
      </c>
      <c r="G77" s="8">
        <f t="shared" si="32"/>
        <v>3.6591343722418044</v>
      </c>
      <c r="H77" s="8">
        <f t="shared" si="33"/>
        <v>0.51175241938802152</v>
      </c>
      <c r="I77" s="7"/>
      <c r="J77" s="24">
        <v>160</v>
      </c>
      <c r="K77" s="8">
        <f t="shared" si="34"/>
        <v>5.657953413174627</v>
      </c>
      <c r="L77" s="8">
        <f t="shared" si="35"/>
        <v>0.3860614758428183</v>
      </c>
      <c r="M77" s="7"/>
      <c r="N77" s="24">
        <v>160</v>
      </c>
      <c r="O77" s="8">
        <f t="shared" si="36"/>
        <v>7.788830231669305</v>
      </c>
      <c r="P77" s="8">
        <f t="shared" si="37"/>
        <v>0.1639014351406502</v>
      </c>
      <c r="Q77" s="7"/>
      <c r="R77" s="24">
        <v>160</v>
      </c>
      <c r="S77" s="8" t="e">
        <f t="shared" si="38"/>
        <v>#N/A</v>
      </c>
      <c r="T77" s="8" t="e">
        <f t="shared" si="39"/>
        <v>#N/A</v>
      </c>
      <c r="U77" s="7"/>
    </row>
    <row r="78" spans="1:34" x14ac:dyDescent="0.3">
      <c r="A78" s="4"/>
      <c r="B78" s="21">
        <v>170</v>
      </c>
      <c r="C78" s="8" t="e">
        <f t="shared" si="30"/>
        <v>#N/A</v>
      </c>
      <c r="D78" s="8" t="e">
        <f t="shared" si="31"/>
        <v>#N/A</v>
      </c>
      <c r="E78" s="22"/>
      <c r="F78" s="4">
        <v>170</v>
      </c>
      <c r="G78" s="8">
        <f t="shared" si="32"/>
        <v>3.5807946382200302</v>
      </c>
      <c r="H78" s="8">
        <f t="shared" si="33"/>
        <v>0.48351034661435788</v>
      </c>
      <c r="I78" s="7"/>
      <c r="J78" s="24">
        <v>170</v>
      </c>
      <c r="K78" s="8">
        <f t="shared" si="34"/>
        <v>5.6294237189935625</v>
      </c>
      <c r="L78" s="8">
        <f t="shared" si="35"/>
        <v>0.37703844939755837</v>
      </c>
      <c r="M78" s="7"/>
      <c r="N78" s="24">
        <v>170</v>
      </c>
      <c r="O78" s="8">
        <f t="shared" si="36"/>
        <v>7.7451002905884936</v>
      </c>
      <c r="P78" s="8">
        <f t="shared" si="37"/>
        <v>0.14901344150597129</v>
      </c>
      <c r="Q78" s="7"/>
      <c r="R78" s="24">
        <v>170</v>
      </c>
      <c r="S78" s="8" t="e">
        <f t="shared" si="38"/>
        <v>#N/A</v>
      </c>
      <c r="T78" s="8" t="e">
        <f t="shared" si="39"/>
        <v>#N/A</v>
      </c>
      <c r="U78" s="7"/>
    </row>
    <row r="79" spans="1:34" ht="15" thickBot="1" x14ac:dyDescent="0.35">
      <c r="A79" s="12"/>
      <c r="B79" s="37">
        <v>180</v>
      </c>
      <c r="C79" s="16" t="e">
        <f t="shared" si="30"/>
        <v>#N/A</v>
      </c>
      <c r="D79" s="16" t="e">
        <f t="shared" si="31"/>
        <v>#N/A</v>
      </c>
      <c r="E79" s="27"/>
      <c r="F79" s="12">
        <v>180</v>
      </c>
      <c r="G79" s="16">
        <f t="shared" si="32"/>
        <v>3.5</v>
      </c>
      <c r="H79" s="16">
        <f t="shared" si="33"/>
        <v>0.47400000000000009</v>
      </c>
      <c r="I79" s="15"/>
      <c r="J79" s="36">
        <v>180</v>
      </c>
      <c r="K79" s="16">
        <f t="shared" si="34"/>
        <v>5.6</v>
      </c>
      <c r="L79" s="16">
        <f t="shared" si="35"/>
        <v>0.374</v>
      </c>
      <c r="M79" s="15"/>
      <c r="N79" s="36">
        <v>180</v>
      </c>
      <c r="O79" s="16">
        <f t="shared" si="36"/>
        <v>7.6999999999999993</v>
      </c>
      <c r="P79" s="16">
        <f t="shared" si="37"/>
        <v>0.14399999999999996</v>
      </c>
      <c r="Q79" s="15"/>
      <c r="R79" s="36">
        <v>180</v>
      </c>
      <c r="S79" s="16" t="e">
        <f t="shared" si="38"/>
        <v>#N/A</v>
      </c>
      <c r="T79" s="16" t="e">
        <f t="shared" si="39"/>
        <v>#N/A</v>
      </c>
      <c r="U79" s="15"/>
    </row>
    <row r="80" spans="1:34" ht="15" thickTop="1" x14ac:dyDescent="0.3"/>
    <row r="81" spans="1:22" ht="15" thickBot="1" x14ac:dyDescent="0.35"/>
    <row r="82" spans="1:22" ht="15.6" thickTop="1" thickBot="1" x14ac:dyDescent="0.35">
      <c r="A82" s="63" t="s">
        <v>35</v>
      </c>
      <c r="B82" s="64"/>
      <c r="C82" s="64"/>
      <c r="D82" s="64"/>
      <c r="E82" s="70" t="s">
        <v>22</v>
      </c>
      <c r="F82" s="70"/>
      <c r="G82" s="71"/>
      <c r="H82" s="71"/>
      <c r="I82" s="70" t="s">
        <v>36</v>
      </c>
      <c r="J82" s="70"/>
      <c r="K82" s="71"/>
      <c r="L82" s="71"/>
      <c r="M82" s="70" t="s">
        <v>23</v>
      </c>
      <c r="N82" s="70"/>
      <c r="O82" s="71"/>
      <c r="P82" s="71"/>
      <c r="Q82" s="70" t="s">
        <v>24</v>
      </c>
      <c r="R82" s="70"/>
      <c r="S82" s="71"/>
      <c r="T82" s="71"/>
      <c r="U82" s="72" t="s">
        <v>15</v>
      </c>
    </row>
    <row r="83" spans="1:22" ht="15" thickTop="1" x14ac:dyDescent="0.3">
      <c r="A83" s="28" t="s">
        <v>16</v>
      </c>
      <c r="B83" s="34"/>
      <c r="C83" s="34"/>
      <c r="D83" s="34"/>
      <c r="E83" s="66" t="b">
        <f>X4</f>
        <v>1</v>
      </c>
      <c r="F83" s="61"/>
      <c r="G83" s="34"/>
      <c r="H83" s="34"/>
      <c r="I83" s="66" t="b">
        <f>Z4</f>
        <v>1</v>
      </c>
      <c r="J83" s="61"/>
      <c r="K83" s="34"/>
      <c r="L83" s="34"/>
      <c r="M83" s="66" t="b">
        <f>AB4</f>
        <v>1</v>
      </c>
      <c r="N83" s="61"/>
      <c r="O83" s="34"/>
      <c r="P83" s="34"/>
      <c r="Q83" s="66" t="b">
        <f>AD4</f>
        <v>1</v>
      </c>
      <c r="R83" s="61"/>
      <c r="S83" s="34"/>
      <c r="T83" s="34"/>
      <c r="U83" s="31" t="b">
        <f>AF4</f>
        <v>0</v>
      </c>
    </row>
    <row r="84" spans="1:22" ht="15" thickBot="1" x14ac:dyDescent="0.35">
      <c r="A84" s="12" t="s">
        <v>25</v>
      </c>
      <c r="B84" s="13"/>
      <c r="C84" s="13"/>
      <c r="D84" s="13"/>
      <c r="E84" s="69">
        <f>IF(E83,1,NA())</f>
        <v>1</v>
      </c>
      <c r="F84" s="58"/>
      <c r="G84" s="13"/>
      <c r="H84" s="13"/>
      <c r="I84" s="69">
        <f t="shared" ref="I84" si="40">IF(I83,1,NA())</f>
        <v>1</v>
      </c>
      <c r="J84" s="58"/>
      <c r="K84" s="13"/>
      <c r="L84" s="13"/>
      <c r="M84" s="69">
        <f>IF(M83,1,NA())</f>
        <v>1</v>
      </c>
      <c r="N84" s="58"/>
      <c r="O84" s="13"/>
      <c r="P84" s="13"/>
      <c r="Q84" s="69">
        <f>IF(Q83,1,NA())</f>
        <v>1</v>
      </c>
      <c r="R84" s="58"/>
      <c r="S84" s="13"/>
      <c r="T84" s="13"/>
      <c r="U84" s="27" t="e">
        <f>IF(U83,1,NA())</f>
        <v>#N/A</v>
      </c>
      <c r="V84" s="62"/>
    </row>
    <row r="85" spans="1:22" ht="15.6" thickTop="1" thickBot="1" x14ac:dyDescent="0.35">
      <c r="A85" s="4" t="s">
        <v>38</v>
      </c>
      <c r="B85" s="5"/>
      <c r="C85" s="5"/>
      <c r="D85" s="5"/>
      <c r="E85" s="67">
        <f>SUM($E$84:E84)</f>
        <v>1</v>
      </c>
      <c r="F85" s="60"/>
      <c r="G85" s="5"/>
      <c r="H85" s="5"/>
      <c r="I85" s="67">
        <f>SUM($E$84:I84)</f>
        <v>2</v>
      </c>
      <c r="J85" s="60"/>
      <c r="K85" s="5"/>
      <c r="L85" s="5"/>
      <c r="M85" s="67">
        <f>SUM($E$84:M84)</f>
        <v>3</v>
      </c>
      <c r="N85" s="60"/>
      <c r="O85" s="5"/>
      <c r="P85" s="5"/>
      <c r="Q85" s="67">
        <f>SUM($E$84:Q84)</f>
        <v>4</v>
      </c>
      <c r="R85" s="60"/>
      <c r="S85" s="5"/>
      <c r="T85" s="5"/>
      <c r="U85" s="67" t="e">
        <f>SUM($E$84:U84)</f>
        <v>#N/A</v>
      </c>
      <c r="V85" s="60"/>
    </row>
    <row r="86" spans="1:22" ht="15" thickTop="1" x14ac:dyDescent="0.3">
      <c r="A86" s="28" t="s">
        <v>30</v>
      </c>
      <c r="B86" s="34"/>
      <c r="C86" s="34"/>
      <c r="D86" s="34"/>
      <c r="E86" s="66" t="b">
        <f>AND(E$83,LEN(E87)&gt;0)</f>
        <v>1</v>
      </c>
      <c r="F86" s="61"/>
      <c r="G86" s="34"/>
      <c r="H86" s="34"/>
      <c r="I86" s="66" t="b">
        <f>AND(I$83,LEN(I87)&gt;0)</f>
        <v>0</v>
      </c>
      <c r="J86" s="61"/>
      <c r="K86" s="34"/>
      <c r="L86" s="34"/>
      <c r="M86" s="66" t="b">
        <f>AND(M$83,LEN(M87)&gt;0)</f>
        <v>1</v>
      </c>
      <c r="N86" s="61"/>
      <c r="O86" s="34"/>
      <c r="P86" s="34"/>
      <c r="Q86" s="66" t="b">
        <f>AND(Q$83,LEN(Q87)&gt;0)</f>
        <v>1</v>
      </c>
      <c r="R86" s="61"/>
      <c r="S86" s="34"/>
      <c r="T86" s="34"/>
      <c r="U86" s="31" t="b">
        <f>AND(U$83,LEN(U87)&gt;0)</f>
        <v>0</v>
      </c>
      <c r="V86" s="60"/>
    </row>
    <row r="87" spans="1:22" x14ac:dyDescent="0.3">
      <c r="A87" s="4" t="s">
        <v>9</v>
      </c>
      <c r="B87" s="5"/>
      <c r="C87" s="5"/>
      <c r="D87" s="5"/>
      <c r="E87" s="67" t="str">
        <f>IF(LEN(X3)&gt;0,X3,"")</f>
        <v>Steam Boiler</v>
      </c>
      <c r="F87" s="60"/>
      <c r="G87" s="5"/>
      <c r="H87" s="5"/>
      <c r="I87" s="67" t="str">
        <f>IF(LEN(Z3)&gt;0,Z3,"")</f>
        <v/>
      </c>
      <c r="J87" s="60"/>
      <c r="K87" s="5"/>
      <c r="L87" s="5"/>
      <c r="M87" s="67" t="str">
        <f>IF(LEN(AB3)&gt;0, AB3,"")</f>
        <v>Steam
Pipework</v>
      </c>
      <c r="N87" s="60"/>
      <c r="O87" s="5"/>
      <c r="P87" s="5"/>
      <c r="Q87" s="67" t="str">
        <f>IF(LEN(AD3)&gt;0,AD3,"")</f>
        <v>Process</v>
      </c>
      <c r="R87" s="60"/>
      <c r="S87" s="5"/>
      <c r="T87" s="5"/>
      <c r="U87" s="22">
        <f>IF(LEN(AF3)&gt;0,AF3,"")</f>
        <v>5</v>
      </c>
      <c r="V87" s="60"/>
    </row>
    <row r="88" spans="1:22" ht="15" thickBot="1" x14ac:dyDescent="0.35">
      <c r="A88" s="12" t="s">
        <v>31</v>
      </c>
      <c r="B88" s="13"/>
      <c r="C88" s="13"/>
      <c r="D88" s="13"/>
      <c r="E88" s="69" t="str">
        <f>IF(E86,E87,"")</f>
        <v>Steam Boiler</v>
      </c>
      <c r="F88" s="58"/>
      <c r="G88" s="13"/>
      <c r="H88" s="13"/>
      <c r="I88" s="69" t="str">
        <f>IF(I86,I87,"")</f>
        <v/>
      </c>
      <c r="J88" s="58"/>
      <c r="K88" s="13"/>
      <c r="L88" s="13"/>
      <c r="M88" s="69" t="str">
        <f>IF(M86,M87,"")</f>
        <v>Steam
Pipework</v>
      </c>
      <c r="N88" s="58"/>
      <c r="O88" s="13"/>
      <c r="P88" s="13"/>
      <c r="Q88" s="69" t="str">
        <f>IF(Q86,Q87,"")</f>
        <v>Process</v>
      </c>
      <c r="R88" s="58"/>
      <c r="S88" s="13"/>
      <c r="T88" s="13"/>
      <c r="U88" s="27" t="str">
        <f>IF(U86,U87,"")</f>
        <v/>
      </c>
      <c r="V88" s="60"/>
    </row>
    <row r="89" spans="1:22" ht="15" thickTop="1" x14ac:dyDescent="0.3">
      <c r="A89" s="28" t="s">
        <v>29</v>
      </c>
      <c r="B89" s="34"/>
      <c r="C89" s="34"/>
      <c r="D89" s="34"/>
      <c r="E89" s="66" t="b">
        <v>1</v>
      </c>
      <c r="F89" s="61"/>
      <c r="G89" s="34"/>
      <c r="H89" s="34"/>
      <c r="I89" s="66" t="b">
        <f>AND(I$83,LEN(I90)&gt;0)</f>
        <v>0</v>
      </c>
      <c r="J89" s="61"/>
      <c r="K89" s="34"/>
      <c r="L89" s="34"/>
      <c r="M89" s="66" t="b">
        <f>AND(M$83,LEN(M90)&gt;0)</f>
        <v>1</v>
      </c>
      <c r="N89" s="61"/>
      <c r="O89" s="34"/>
      <c r="P89" s="34"/>
      <c r="Q89" s="66" t="b">
        <f>AND(Q$83,LEN(Q90)&gt;0)</f>
        <v>0</v>
      </c>
      <c r="R89" s="61"/>
      <c r="S89" s="34"/>
      <c r="T89" s="34"/>
      <c r="U89" s="31" t="b">
        <f>AND(U$83,LEN(U90)&gt;0)</f>
        <v>0</v>
      </c>
      <c r="V89" s="60"/>
    </row>
    <row r="90" spans="1:22" x14ac:dyDescent="0.3">
      <c r="A90" s="4" t="s">
        <v>28</v>
      </c>
      <c r="B90" s="5"/>
      <c r="C90" s="5"/>
      <c r="D90" s="5"/>
      <c r="E90" s="67" t="str">
        <f>IF(ISTEXT(X6),X6&amp;CHAR(10),"")</f>
        <v xml:space="preserve">Nat Gas
</v>
      </c>
      <c r="F90" s="60"/>
      <c r="G90" s="5"/>
      <c r="H90" s="5"/>
      <c r="I90" s="67" t="str">
        <f>IF(ISTEXT(Z6),Z6&amp;CHAR(10),"")</f>
        <v/>
      </c>
      <c r="J90" s="60"/>
      <c r="K90" s="5"/>
      <c r="L90" s="5"/>
      <c r="M90" s="67" t="str">
        <f>IF(ISTEXT(AB6),AB6&amp;CHAR(10),"")</f>
        <v xml:space="preserve">Boiler eff
</v>
      </c>
      <c r="N90" s="60"/>
      <c r="O90" s="5"/>
      <c r="P90" s="5"/>
      <c r="Q90" s="67" t="str">
        <f>IF(ISTEXT(AD6),AD6&amp;CHAR(10),"")</f>
        <v/>
      </c>
      <c r="R90" s="60"/>
      <c r="S90" s="5"/>
      <c r="T90" s="5"/>
      <c r="U90" s="22" t="str">
        <f>IF(ISTEXT(AF6),AF6&amp;CHAR(10),"")</f>
        <v/>
      </c>
      <c r="V90" s="60"/>
    </row>
    <row r="91" spans="1:22" x14ac:dyDescent="0.3">
      <c r="A91" s="4" t="s">
        <v>27</v>
      </c>
      <c r="B91" s="5"/>
      <c r="C91" s="5"/>
      <c r="D91" s="5"/>
      <c r="E91" s="68">
        <f>Y6</f>
        <v>1</v>
      </c>
      <c r="F91" s="59"/>
      <c r="G91" s="5"/>
      <c r="H91" s="5"/>
      <c r="I91" s="68">
        <f>AA6</f>
        <v>0.99</v>
      </c>
      <c r="J91" s="59"/>
      <c r="K91" s="5"/>
      <c r="L91" s="5"/>
      <c r="M91" s="68">
        <f>AC6</f>
        <v>0.71799999999999997</v>
      </c>
      <c r="N91" s="59"/>
      <c r="O91" s="5"/>
      <c r="P91" s="5"/>
      <c r="Q91" s="68">
        <f>AE6</f>
        <v>0.64799999999999991</v>
      </c>
      <c r="R91" s="59"/>
      <c r="S91" s="5"/>
      <c r="T91" s="5"/>
      <c r="U91" s="65">
        <f>AG6</f>
        <v>0.53299999999999992</v>
      </c>
      <c r="V91" s="60"/>
    </row>
    <row r="92" spans="1:22" ht="15" thickBot="1" x14ac:dyDescent="0.35">
      <c r="A92" s="12" t="s">
        <v>26</v>
      </c>
      <c r="B92" s="13"/>
      <c r="C92" s="13"/>
      <c r="D92" s="13"/>
      <c r="E92" s="69" t="str">
        <f>IF(E89,E90&amp;TEXT(E91,"0.0%"),"")</f>
        <v>Nat Gas
100.0%</v>
      </c>
      <c r="F92" s="58"/>
      <c r="G92" s="13"/>
      <c r="H92" s="13"/>
      <c r="I92" s="69" t="str">
        <f>IF(I89,I90&amp;TEXT(I91,"0.0%"),"")</f>
        <v/>
      </c>
      <c r="J92" s="58"/>
      <c r="K92" s="13"/>
      <c r="L92" s="13"/>
      <c r="M92" s="69" t="str">
        <f>IF(M89,M90&amp;TEXT(M91,"0.0%"),"")</f>
        <v>Boiler eff
71.8%</v>
      </c>
      <c r="N92" s="58"/>
      <c r="O92" s="13"/>
      <c r="P92" s="13"/>
      <c r="Q92" s="69" t="str">
        <f>IF(Q89,Q90&amp;TEXT(Q91,"0.0%"),"")</f>
        <v/>
      </c>
      <c r="R92" s="58"/>
      <c r="S92" s="13"/>
      <c r="T92" s="13"/>
      <c r="U92" s="27" t="str">
        <f>IF(U89,U90&amp;TEXT(U91,"0.0%"),"")</f>
        <v/>
      </c>
      <c r="V92" s="59"/>
    </row>
    <row r="93" spans="1:22" ht="15" thickTop="1" x14ac:dyDescent="0.3">
      <c r="A93" s="28" t="s">
        <v>32</v>
      </c>
      <c r="B93" s="34"/>
      <c r="C93" s="34"/>
      <c r="D93" s="34"/>
      <c r="E93" s="66" t="b">
        <f>AND(E$83,E95&gt;0)</f>
        <v>0</v>
      </c>
      <c r="F93" s="66"/>
      <c r="G93" s="66"/>
      <c r="H93" s="66"/>
      <c r="I93" s="66" t="b">
        <f>AND(I$83,I95&gt;0)</f>
        <v>1</v>
      </c>
      <c r="J93" s="66"/>
      <c r="K93" s="66"/>
      <c r="L93" s="66"/>
      <c r="M93" s="66" t="b">
        <f>AND(M$83,M95&gt;0)</f>
        <v>1</v>
      </c>
      <c r="N93" s="66"/>
      <c r="O93" s="66"/>
      <c r="P93" s="66"/>
      <c r="Q93" s="66" t="b">
        <f>AND(Q$83,Q95&gt;0)</f>
        <v>1</v>
      </c>
      <c r="R93" s="66"/>
      <c r="S93" s="66"/>
      <c r="T93" s="66"/>
      <c r="U93" s="31" t="b">
        <f>AND(U$83,U95&gt;0)</f>
        <v>0</v>
      </c>
      <c r="V93" s="60"/>
    </row>
    <row r="94" spans="1:22" x14ac:dyDescent="0.3">
      <c r="A94" s="4" t="s">
        <v>28</v>
      </c>
      <c r="B94" s="5"/>
      <c r="C94" s="5"/>
      <c r="D94" s="5"/>
      <c r="E94" s="67" t="str">
        <f>IF(ISTEXT(X7),X7&amp;CHAR(10),"")</f>
        <v/>
      </c>
      <c r="F94" s="67"/>
      <c r="G94" s="67"/>
      <c r="H94" s="67"/>
      <c r="I94" s="67" t="str">
        <f>IF(ISTEXT(Z7),Z7&amp;CHAR(10),"")</f>
        <v xml:space="preserve">Flue Losses
</v>
      </c>
      <c r="J94" s="67"/>
      <c r="K94" s="67"/>
      <c r="L94" s="67"/>
      <c r="M94" s="67" t="str">
        <f>IF(ISTEXT(AB7),AB7&amp;CHAR(10),"")</f>
        <v xml:space="preserve">Heat loss
</v>
      </c>
      <c r="N94" s="67"/>
      <c r="O94" s="67"/>
      <c r="P94" s="67"/>
      <c r="Q94" s="67" t="str">
        <f>IF(ISTEXT(AD7),AD7&amp;CHAR(10),"")</f>
        <v xml:space="preserve">Flash steam
</v>
      </c>
      <c r="R94" s="67"/>
      <c r="S94" s="67"/>
      <c r="T94" s="67"/>
      <c r="U94" s="22" t="str">
        <f>IF(ISTEXT(AF7),AF7&amp;CHAR(10),"")</f>
        <v/>
      </c>
      <c r="V94" s="60"/>
    </row>
    <row r="95" spans="1:22" x14ac:dyDescent="0.3">
      <c r="A95" s="4" t="s">
        <v>27</v>
      </c>
      <c r="B95" s="5"/>
      <c r="C95" s="5"/>
      <c r="D95" s="5"/>
      <c r="E95" s="68">
        <f>Y7</f>
        <v>0</v>
      </c>
      <c r="F95" s="68"/>
      <c r="G95" s="67"/>
      <c r="H95" s="67"/>
      <c r="I95" s="68">
        <f>AA7</f>
        <v>0.26300000000000001</v>
      </c>
      <c r="J95" s="68"/>
      <c r="K95" s="67"/>
      <c r="L95" s="67"/>
      <c r="M95" s="68">
        <f>AC7</f>
        <v>0.05</v>
      </c>
      <c r="N95" s="68"/>
      <c r="O95" s="67"/>
      <c r="P95" s="67"/>
      <c r="Q95" s="68">
        <f>AE7</f>
        <v>0.115</v>
      </c>
      <c r="R95" s="68"/>
      <c r="S95" s="67"/>
      <c r="T95" s="67"/>
      <c r="U95" s="65">
        <f>AG7</f>
        <v>0</v>
      </c>
      <c r="V95" s="60"/>
    </row>
    <row r="96" spans="1:22" ht="15" thickBot="1" x14ac:dyDescent="0.35">
      <c r="A96" s="12" t="s">
        <v>31</v>
      </c>
      <c r="B96" s="13"/>
      <c r="C96" s="13"/>
      <c r="D96" s="13"/>
      <c r="E96" s="69" t="str">
        <f>IF(E93,E94&amp;TEXT(E95,"0.0%"),"")</f>
        <v/>
      </c>
      <c r="F96" s="69"/>
      <c r="G96" s="69"/>
      <c r="H96" s="69"/>
      <c r="I96" s="69" t="str">
        <f>IF(I93,I94&amp;TEXT(I95,"0.0%"),"")</f>
        <v>Flue Losses
26.3%</v>
      </c>
      <c r="J96" s="69"/>
      <c r="K96" s="69"/>
      <c r="L96" s="69"/>
      <c r="M96" s="69" t="str">
        <f>IF(M93,M94&amp;TEXT(M95,"0.0%"),"")</f>
        <v>Heat loss
5.0%</v>
      </c>
      <c r="N96" s="69"/>
      <c r="O96" s="69"/>
      <c r="P96" s="69"/>
      <c r="Q96" s="69" t="str">
        <f>IF(Q93,Q94&amp;TEXT(Q95,"0.0%"),"")</f>
        <v>Flash steam
11.5%</v>
      </c>
      <c r="R96" s="69"/>
      <c r="S96" s="69"/>
      <c r="T96" s="69"/>
      <c r="U96" s="27" t="str">
        <f>IF(U93,U94&amp;TEXT(U95,"0.0%"),"")</f>
        <v/>
      </c>
      <c r="V96" s="59"/>
    </row>
    <row r="97" spans="1:22" ht="15" thickTop="1" x14ac:dyDescent="0.3">
      <c r="A97" s="28" t="s">
        <v>33</v>
      </c>
      <c r="B97" s="34"/>
      <c r="C97" s="34"/>
      <c r="D97" s="34"/>
      <c r="E97" s="66" t="b">
        <f>AND(E$83,E99&gt;0)</f>
        <v>1</v>
      </c>
      <c r="F97" s="66"/>
      <c r="G97" s="66"/>
      <c r="H97" s="66"/>
      <c r="I97" s="66" t="b">
        <f>AND(I$83,I99&gt;0)</f>
        <v>1</v>
      </c>
      <c r="J97" s="66"/>
      <c r="K97" s="66"/>
      <c r="L97" s="66"/>
      <c r="M97" s="66" t="b">
        <f>AND(M$83,M99&gt;0)</f>
        <v>1</v>
      </c>
      <c r="N97" s="66"/>
      <c r="O97" s="66"/>
      <c r="P97" s="66"/>
      <c r="Q97" s="66" t="b">
        <f>AND(Q$83,Q99&gt;0)</f>
        <v>0</v>
      </c>
      <c r="R97" s="66"/>
      <c r="S97" s="66"/>
      <c r="T97" s="66"/>
      <c r="U97" s="31" t="b">
        <f>AND(U$83,U99&gt;0)</f>
        <v>0</v>
      </c>
      <c r="V97" s="60"/>
    </row>
    <row r="98" spans="1:22" x14ac:dyDescent="0.3">
      <c r="A98" s="4" t="s">
        <v>28</v>
      </c>
      <c r="B98" s="5"/>
      <c r="C98" s="5"/>
      <c r="D98" s="5"/>
      <c r="E98" s="67" t="str">
        <f>IF(ISTEXT(X8),X8&amp;CHAR(10),"")</f>
        <v xml:space="preserve">Shell losses
</v>
      </c>
      <c r="F98" s="67"/>
      <c r="G98" s="67"/>
      <c r="H98" s="67"/>
      <c r="I98" s="67" t="str">
        <f>IF(ISTEXT(Z8),Z8&amp;CHAR(10),"")</f>
        <v xml:space="preserve">Blowdown Losses
</v>
      </c>
      <c r="J98" s="67"/>
      <c r="K98" s="67"/>
      <c r="L98" s="67"/>
      <c r="M98" s="67" t="str">
        <f>IF(ISTEXT(AB8),AB8&amp;CHAR(10),"")</f>
        <v xml:space="preserve">Trap Losses
</v>
      </c>
      <c r="N98" s="67"/>
      <c r="O98" s="67"/>
      <c r="P98" s="67"/>
      <c r="Q98" s="67" t="str">
        <f>IF(ISTEXT(AD8),AD8&amp;CHAR(10),"")</f>
        <v/>
      </c>
      <c r="R98" s="67"/>
      <c r="S98" s="67"/>
      <c r="T98" s="67"/>
      <c r="U98" s="22" t="str">
        <f>IF(ISTEXT(AF8),AF8&amp;CHAR(10),"")</f>
        <v/>
      </c>
      <c r="V98" s="60"/>
    </row>
    <row r="99" spans="1:22" x14ac:dyDescent="0.3">
      <c r="A99" s="4" t="s">
        <v>27</v>
      </c>
      <c r="B99" s="5"/>
      <c r="C99" s="5"/>
      <c r="D99" s="5"/>
      <c r="E99" s="68">
        <f>Y8</f>
        <v>0.01</v>
      </c>
      <c r="F99" s="68"/>
      <c r="G99" s="67"/>
      <c r="H99" s="67"/>
      <c r="I99" s="68">
        <f>AA8</f>
        <v>8.9999999999999993E-3</v>
      </c>
      <c r="J99" s="68"/>
      <c r="K99" s="67"/>
      <c r="L99" s="67"/>
      <c r="M99" s="68">
        <f>AC8</f>
        <v>0.02</v>
      </c>
      <c r="N99" s="68"/>
      <c r="O99" s="67"/>
      <c r="P99" s="67"/>
      <c r="Q99" s="68">
        <f>AE8</f>
        <v>0</v>
      </c>
      <c r="R99" s="68"/>
      <c r="S99" s="67"/>
      <c r="T99" s="67"/>
      <c r="U99" s="65">
        <f>AG8</f>
        <v>0</v>
      </c>
      <c r="V99" s="60"/>
    </row>
    <row r="100" spans="1:22" ht="15" thickBot="1" x14ac:dyDescent="0.35">
      <c r="A100" s="12" t="s">
        <v>31</v>
      </c>
      <c r="B100" s="13"/>
      <c r="C100" s="13"/>
      <c r="D100" s="13"/>
      <c r="E100" s="69" t="str">
        <f>IF(E97,E98&amp;TEXT(E99,"0.0%"),"")</f>
        <v>Shell losses
1.0%</v>
      </c>
      <c r="F100" s="69"/>
      <c r="G100" s="69"/>
      <c r="H100" s="69"/>
      <c r="I100" s="69" t="str">
        <f>IF(I97,I98&amp;TEXT(I99,"0.0%"),"")</f>
        <v>Blowdown Losses
0.9%</v>
      </c>
      <c r="J100" s="69"/>
      <c r="K100" s="69"/>
      <c r="L100" s="69"/>
      <c r="M100" s="69" t="str">
        <f>IF(M97,M98&amp;TEXT(M99,"0.0%"),"")</f>
        <v>Trap Losses
2.0%</v>
      </c>
      <c r="N100" s="69"/>
      <c r="O100" s="69"/>
      <c r="P100" s="69"/>
      <c r="Q100" s="69" t="str">
        <f>IF(Q97,Q98&amp;TEXT(Q99,"0.0%"),"")</f>
        <v/>
      </c>
      <c r="R100" s="69"/>
      <c r="S100" s="69"/>
      <c r="T100" s="69"/>
      <c r="U100" s="27" t="str">
        <f>IF(U97,U98&amp;TEXT(U99,"0.0%"),"")</f>
        <v/>
      </c>
      <c r="V100" s="59"/>
    </row>
    <row r="101" spans="1:22" ht="15" thickTop="1" x14ac:dyDescent="0.3">
      <c r="A101" s="28" t="s">
        <v>34</v>
      </c>
      <c r="B101" s="34"/>
      <c r="C101" s="34"/>
      <c r="D101" s="34"/>
      <c r="E101" s="66" t="b">
        <f>IF(COUNTA($E$83:E83)=_xlfn.AGGREGATE(4,6,$E$85:$U$85),TRUE,AND(E$83,LEN(E102)&gt;0,ISNA(E85)&lt;&gt;TRUE))</f>
        <v>0</v>
      </c>
      <c r="F101" s="61"/>
      <c r="G101" s="34"/>
      <c r="H101" s="34"/>
      <c r="I101" s="66" t="b">
        <f>IF(COUNTA($E$83:I83)=_xlfn.AGGREGATE(4,6,$E$85:$U$85),TRUE,AND(I$83,LEN(I102)&gt;0,ISNA(I85)&lt;&gt;TRUE))</f>
        <v>0</v>
      </c>
      <c r="J101" s="61"/>
      <c r="K101" s="34"/>
      <c r="L101" s="34"/>
      <c r="M101" s="66" t="b">
        <f>IF(COUNTA($E$83:M83)=_xlfn.AGGREGATE(4,6,$E$85:$U$85),TRUE,AND(M$83,LEN(M102)&gt;0,ISNA(M85)&lt;&gt;TRUE))</f>
        <v>0</v>
      </c>
      <c r="N101" s="61"/>
      <c r="O101" s="34"/>
      <c r="P101" s="34"/>
      <c r="Q101" s="66" t="b">
        <f>IF(COUNTA($E$83:Q83)=_xlfn.AGGREGATE(4,6,$E$85:$U$85),TRUE,AND(Q$83,LEN(Q102)&gt;0,ISNA(Q85)&lt;&gt;TRUE))</f>
        <v>1</v>
      </c>
      <c r="R101" s="61"/>
      <c r="S101" s="34"/>
      <c r="T101" s="34"/>
      <c r="U101" s="66" t="b">
        <f>IF(COUNTA($E$83:U83)=_xlfn.AGGREGATE(4,6,$E$85:$U$85),TRUE,AND(U$83,LEN(U102)&gt;0,ISNA(U85)&lt;&gt;TRUE))</f>
        <v>0</v>
      </c>
      <c r="V101" s="60"/>
    </row>
    <row r="102" spans="1:22" x14ac:dyDescent="0.3">
      <c r="A102" s="4" t="s">
        <v>28</v>
      </c>
      <c r="B102" s="5"/>
      <c r="C102" s="5"/>
      <c r="D102" s="5"/>
      <c r="E102" s="67" t="str">
        <f>IF(ISTEXT(X9),X9&amp;CHAR(10),"")</f>
        <v/>
      </c>
      <c r="F102" s="60"/>
      <c r="G102" s="5"/>
      <c r="H102" s="5"/>
      <c r="I102" s="67" t="str">
        <f>IF(ISTEXT(Z9),Z9&amp;CHAR(10),"")</f>
        <v/>
      </c>
      <c r="J102" s="60"/>
      <c r="K102" s="5"/>
      <c r="L102" s="5"/>
      <c r="M102" s="67" t="str">
        <f>IF(ISTEXT(AB9),AB9&amp;CHAR(10),"")</f>
        <v/>
      </c>
      <c r="N102" s="60"/>
      <c r="O102" s="5"/>
      <c r="P102" s="5"/>
      <c r="Q102" s="67" t="str">
        <f>IF(ISTEXT(AD9),AD9&amp;CHAR(10),"")</f>
        <v xml:space="preserve">Proccess heat
</v>
      </c>
      <c r="R102" s="60"/>
      <c r="S102" s="5"/>
      <c r="T102" s="5"/>
      <c r="U102" s="22" t="str">
        <f>IF(ISTEXT(AF9),AF9&amp;CHAR(10),"")</f>
        <v xml:space="preserve">Out 5
</v>
      </c>
      <c r="V102" s="60"/>
    </row>
    <row r="103" spans="1:22" x14ac:dyDescent="0.3">
      <c r="A103" s="4" t="s">
        <v>27</v>
      </c>
      <c r="B103" s="5"/>
      <c r="C103" s="5"/>
      <c r="D103" s="5"/>
      <c r="E103" s="68">
        <f>Y9</f>
        <v>0.99</v>
      </c>
      <c r="F103" s="59"/>
      <c r="G103" s="5"/>
      <c r="H103" s="5"/>
      <c r="I103" s="68">
        <f>AA9</f>
        <v>0.71799999999999997</v>
      </c>
      <c r="J103" s="59"/>
      <c r="K103" s="5"/>
      <c r="L103" s="5"/>
      <c r="M103" s="68">
        <f>AC9</f>
        <v>0.64799999999999991</v>
      </c>
      <c r="N103" s="59"/>
      <c r="O103" s="5"/>
      <c r="P103" s="5"/>
      <c r="Q103" s="68">
        <f>AE9</f>
        <v>0.53299999999999992</v>
      </c>
      <c r="R103" s="59"/>
      <c r="S103" s="5"/>
      <c r="T103" s="5"/>
      <c r="U103" s="65">
        <f>AG9</f>
        <v>0.53299999999999992</v>
      </c>
      <c r="V103" s="60"/>
    </row>
    <row r="104" spans="1:22" ht="15" thickBot="1" x14ac:dyDescent="0.35">
      <c r="A104" s="12" t="s">
        <v>31</v>
      </c>
      <c r="B104" s="13"/>
      <c r="C104" s="13"/>
      <c r="D104" s="13"/>
      <c r="E104" s="69" t="str">
        <f>IF(E101,E102&amp;TEXT(E103,"0.0%"),"")</f>
        <v/>
      </c>
      <c r="F104" s="58"/>
      <c r="G104" s="13"/>
      <c r="H104" s="13"/>
      <c r="I104" s="69" t="str">
        <f>IF(I101,I102&amp;TEXT(I103,"0.0%"),"")</f>
        <v/>
      </c>
      <c r="J104" s="58"/>
      <c r="K104" s="13"/>
      <c r="L104" s="13"/>
      <c r="M104" s="69" t="str">
        <f>IF(M101,M102&amp;TEXT(M103,"0.0%"),"")</f>
        <v/>
      </c>
      <c r="N104" s="58"/>
      <c r="O104" s="13"/>
      <c r="P104" s="13"/>
      <c r="Q104" s="69" t="str">
        <f>IF(Q101,Q102&amp;TEXT(Q103,"0.0%"),"")</f>
        <v>Proccess heat
53.3%</v>
      </c>
      <c r="R104" s="58"/>
      <c r="S104" s="13"/>
      <c r="T104" s="13"/>
      <c r="U104" s="27" t="str">
        <f>IF(U101,U102&amp;TEXT(U103,"0.0%"),"")</f>
        <v/>
      </c>
      <c r="V104" s="59"/>
    </row>
    <row r="105" spans="1:22" ht="15.6" thickTop="1" thickBot="1" x14ac:dyDescent="0.35">
      <c r="A105" s="73" t="s">
        <v>14</v>
      </c>
      <c r="B105" s="64"/>
      <c r="C105" s="64"/>
      <c r="D105" s="64"/>
      <c r="E105" s="71">
        <f>Y10</f>
        <v>0</v>
      </c>
      <c r="F105" s="74"/>
      <c r="G105" s="64"/>
      <c r="H105" s="64"/>
      <c r="I105" s="71">
        <f>AA10</f>
        <v>0.1</v>
      </c>
      <c r="J105" s="74"/>
      <c r="K105" s="64"/>
      <c r="L105" s="64"/>
      <c r="M105" s="71">
        <f>AC10</f>
        <v>0.1</v>
      </c>
      <c r="N105" s="74"/>
      <c r="O105" s="64"/>
      <c r="P105" s="64"/>
      <c r="Q105" s="71">
        <f>AE10</f>
        <v>0.1</v>
      </c>
      <c r="R105" s="74"/>
      <c r="S105" s="64"/>
      <c r="T105" s="64"/>
      <c r="U105" s="76">
        <f>AG10</f>
        <v>0.1</v>
      </c>
      <c r="V105" s="60"/>
    </row>
    <row r="106" spans="1:22" ht="15" thickTop="1" x14ac:dyDescent="0.3">
      <c r="V106" s="60"/>
    </row>
  </sheetData>
  <sheetProtection sheet="1" objects="1" scenarios="1"/>
  <mergeCells count="21">
    <mergeCell ref="AF4:AG4"/>
    <mergeCell ref="J5:J9"/>
    <mergeCell ref="K5:K9"/>
    <mergeCell ref="L5:L9"/>
    <mergeCell ref="B12:E12"/>
    <mergeCell ref="F12:I12"/>
    <mergeCell ref="J12:M12"/>
    <mergeCell ref="N12:Q12"/>
    <mergeCell ref="R12:U12"/>
    <mergeCell ref="A4:D4"/>
    <mergeCell ref="E4:H4"/>
    <mergeCell ref="X4:Y4"/>
    <mergeCell ref="Z4:AA4"/>
    <mergeCell ref="AB4:AC4"/>
    <mergeCell ref="AD4:AE4"/>
    <mergeCell ref="W1:AG1"/>
    <mergeCell ref="X3:Y3"/>
    <mergeCell ref="Z3:AA3"/>
    <mergeCell ref="AB3:AC3"/>
    <mergeCell ref="AD3:AE3"/>
    <mergeCell ref="AF3:AG3"/>
  </mergeCells>
  <conditionalFormatting sqref="AG10 AF3:AG4 AF6:AG9">
    <cfRule type="expression" dxfId="6" priority="7">
      <formula>$AF$4=FALSE</formula>
    </cfRule>
  </conditionalFormatting>
  <conditionalFormatting sqref="AE10 AD3:AE4 AD6:AE9">
    <cfRule type="expression" dxfId="5" priority="6">
      <formula>$AD$4=FALSE</formula>
    </cfRule>
  </conditionalFormatting>
  <conditionalFormatting sqref="AB4:AC4">
    <cfRule type="expression" dxfId="4" priority="5">
      <formula>ISNA($AF$4)</formula>
    </cfRule>
  </conditionalFormatting>
  <conditionalFormatting sqref="Z4:AA4">
    <cfRule type="expression" dxfId="3" priority="4">
      <formula>ISNA($AF$4)</formula>
    </cfRule>
  </conditionalFormatting>
  <conditionalFormatting sqref="X4:Y4">
    <cfRule type="expression" dxfId="2" priority="3">
      <formula>ISNA($AF$4)</formula>
    </cfRule>
  </conditionalFormatting>
  <conditionalFormatting sqref="AC10 AB3:AC4 AB6:AC9">
    <cfRule type="expression" dxfId="1" priority="2">
      <formula>$AB$4=FALSE</formula>
    </cfRule>
  </conditionalFormatting>
  <conditionalFormatting sqref="AA10 Z3:AA4 Z6:AA9">
    <cfRule type="expression" dxfId="0" priority="1">
      <formula>$Z$4=FALSE</formula>
    </cfRule>
  </conditionalFormatting>
  <dataValidations count="2">
    <dataValidation type="list" allowBlank="1" showInputMessage="1" showErrorMessage="1" sqref="X4:Y4" xr:uid="{8EECEEBD-404D-456E-B426-B3336987DA8A}">
      <formula1>"TRUE"</formula1>
    </dataValidation>
    <dataValidation type="list" allowBlank="1" showInputMessage="1" showErrorMessage="1" sqref="Z4:AG4" xr:uid="{E24F2AD7-B84B-44C6-9CB1-9F5A281ABB79}">
      <formula1>"TRUE,FALSE"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kevin.cardall@eon.com</dc:creator>
  <cp:lastModifiedBy>Cardall, Kevin</cp:lastModifiedBy>
  <cp:lastPrinted>2019-05-07T18:22:57Z</cp:lastPrinted>
  <dcterms:created xsi:type="dcterms:W3CDTF">2019-05-06T09:44:54Z</dcterms:created>
  <dcterms:modified xsi:type="dcterms:W3CDTF">2020-04-27T11:45:47Z</dcterms:modified>
</cp:coreProperties>
</file>